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firstSheet="2" activeTab="6"/>
  </bookViews>
  <sheets>
    <sheet name="01.01. - 31.12.2011." sheetId="1" r:id="rId1"/>
    <sheet name="01.01. - 31.03.2012." sheetId="2" r:id="rId2"/>
    <sheet name="01.01. - 30.06." sheetId="3" r:id="rId3"/>
    <sheet name="01.01. - 22.08." sheetId="4" r:id="rId4"/>
    <sheet name="01.01. - 30.09." sheetId="5" r:id="rId5"/>
    <sheet name="01.01. - 22.10." sheetId="6" r:id="rId6"/>
    <sheet name="01.01.-31.12. " sheetId="7" r:id="rId7"/>
  </sheets>
  <definedNames>
    <definedName name="_xlnm.Print_Area" localSheetId="3">'01.01. - 22.08.'!$A$1:$F$355</definedName>
    <definedName name="_xlnm.Print_Area" localSheetId="5">'01.01. - 22.10.'!$A$1:$F$402</definedName>
    <definedName name="_xlnm.Print_Area" localSheetId="2">'01.01. - 30.06.'!$A$1:$F$341</definedName>
    <definedName name="_xlnm.Print_Area" localSheetId="4">'01.01. - 30.09.'!$A$1:$F$390</definedName>
    <definedName name="_xlnm.Print_Area" localSheetId="1">'01.01. - 31.03.2012.'!$A$1:$F$284</definedName>
    <definedName name="_xlnm.Print_Area" localSheetId="0">'01.01. - 31.12.2011.'!$A$1:$F$645</definedName>
    <definedName name="_xlnm.Print_Area" localSheetId="6">'01.01.-31.12. '!$A$1:$F$516</definedName>
    <definedName name="_xlnm.Print_Titles" localSheetId="3">'01.01. - 22.08.'!$6:$7</definedName>
    <definedName name="_xlnm.Print_Titles" localSheetId="5">'01.01. - 22.10.'!$6:$7</definedName>
    <definedName name="_xlnm.Print_Titles" localSheetId="2">'01.01. - 30.06.'!$6:$7</definedName>
    <definedName name="_xlnm.Print_Titles" localSheetId="4">'01.01. - 30.09.'!$6:$7</definedName>
    <definedName name="_xlnm.Print_Titles" localSheetId="1">'01.01. - 31.03.2012.'!$6:$7</definedName>
    <definedName name="_xlnm.Print_Titles" localSheetId="0">'01.01. - 31.12.2011.'!$6:$7</definedName>
    <definedName name="_xlnm.Print_Titles" localSheetId="6">'01.01.-31.12. '!$6:$7</definedName>
  </definedNames>
  <calcPr fullCalcOnLoad="1"/>
</workbook>
</file>

<file path=xl/sharedStrings.xml><?xml version="1.0" encoding="utf-8"?>
<sst xmlns="http://schemas.openxmlformats.org/spreadsheetml/2006/main" count="3058" uniqueCount="800">
  <si>
    <t>OPIS</t>
  </si>
  <si>
    <t>1.</t>
  </si>
  <si>
    <t>2.</t>
  </si>
  <si>
    <t>3.</t>
  </si>
  <si>
    <t>4.</t>
  </si>
  <si>
    <t>5.</t>
  </si>
  <si>
    <t>3111 PLAĆE ZA REDOVAN RAD</t>
  </si>
  <si>
    <t>3113 PLAĆE ZA PREKOVREMENI RAD</t>
  </si>
  <si>
    <t>3121 OSTALI RASHODI ZA ZAPOSLENE</t>
  </si>
  <si>
    <t>3211 SLUŽBENA PUTOVANJA</t>
  </si>
  <si>
    <t xml:space="preserve"> - troškovi prijevoza na službenom putu u zemlji</t>
  </si>
  <si>
    <t xml:space="preserve"> - troškovi prijevoza na službenom putu u inozemstvu</t>
  </si>
  <si>
    <t xml:space="preserve"> - ostali rashodi za službena putovanja</t>
  </si>
  <si>
    <t>3212 NAKNADE ZA PRIJEVOZ, ZA RAD NA TERENU I ODVOJENI ŽIVOT</t>
  </si>
  <si>
    <t>3213 STRUČNO USAVRŠAVANJE ZAPOSLENIKA</t>
  </si>
  <si>
    <t>3221 UREDSKI MATERIJAL I OSTALI MATERIJALNI RASHODI</t>
  </si>
  <si>
    <t>3225 SITAN INVENTAR I AUTO GUME</t>
  </si>
  <si>
    <t>3231 USLUGE TELEFONA, POŠTE I PRIJEVOZA</t>
  </si>
  <si>
    <t>3232 USLUGE TEKUĆEG I INVESTICIJSKOG ODRŽAVANJA</t>
  </si>
  <si>
    <t>3233 USLUGE PROMIDŽBE I INFORMIRANJA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</si>
  <si>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</si>
  <si>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</si>
  <si>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</si>
  <si>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</si>
  <si>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</si>
  <si>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3293 REPREZENTACIJA</t>
  </si>
  <si>
    <t xml:space="preserve"> - vanjska reprezentacija</t>
  </si>
  <si>
    <t>3294 ČLANARINE</t>
  </si>
  <si>
    <t>3299 OSTALI NESPOMENUTI RASHODI POSLOVANJA</t>
  </si>
  <si>
    <t>3431 BANKARSKE USLUGE I USLUGE PLATNOG PROMETA</t>
  </si>
  <si>
    <t>3433 ZATEZNE KAMATE</t>
  </si>
  <si>
    <t>UKUPNO A 509 000</t>
  </si>
  <si>
    <t>3811 TEKUĆE DONACIJE U NOVCU</t>
  </si>
  <si>
    <t>igre na sreću:</t>
  </si>
  <si>
    <t>igre na sreću iz</t>
  </si>
  <si>
    <t>UKUPNO A 509 014</t>
  </si>
  <si>
    <t>UKUPNO A 509 024</t>
  </si>
  <si>
    <t>UKUPNO A 509 025</t>
  </si>
  <si>
    <t>SAVJET ZA RAZVOJ CIVILNOG DRUŠTVA    A 509 030</t>
  </si>
  <si>
    <t>3291 NAKNADE ZA RAD PREDSTAVNIČKIH I IZVRŠNIH TIJELA, POVJERENSTAVA I SLIČNO</t>
  </si>
  <si>
    <t>UKUPNO A 509 030</t>
  </si>
  <si>
    <t>INFORMATIZACIJA UREDA ZA UDRUGE   K 509 020</t>
  </si>
  <si>
    <t>4123 LICENCE</t>
  </si>
  <si>
    <t>4221 UREDSKA OPREMA I NAMJEŠTAJ</t>
  </si>
  <si>
    <t>UKUPNO K 509 020</t>
  </si>
  <si>
    <t>4222 KOMUNIKACIJSKA OPREMA</t>
  </si>
  <si>
    <t>4223 OPREMA ZA ODRŽAVANJE I ZAŠTITU</t>
  </si>
  <si>
    <t>SVEUKUPNO</t>
  </si>
  <si>
    <t xml:space="preserve">                  10 URED VLADE RH ZA UDRUGE</t>
  </si>
  <si>
    <t>UKUPNO  A 509 035</t>
  </si>
  <si>
    <t>UKUPNO  A 509 036</t>
  </si>
  <si>
    <t>UKUPNO  A 509 037</t>
  </si>
  <si>
    <t>UKUPNO  A 509 040</t>
  </si>
  <si>
    <t>UKUPNO  A 509 041</t>
  </si>
  <si>
    <t>PROVEDBA PROGRAMA ZAJEDNICE - EUROPA ZA GRAĐANE A 509 043</t>
  </si>
  <si>
    <t>UKUPNO  A 509 043</t>
  </si>
  <si>
    <t>CARDS 2004 - DOBRO UPRAVLJANJE, VLADAVINA PRAVA I RAZVOJ CIVILNOG DRUŠTVA A 509 035 - IZVOR 51</t>
  </si>
  <si>
    <t>PHARE 2006 - PROGRAMI ZAJEDNICE - EUROPA ZA GRAĐANE  A 509 036 - IZVOR 51</t>
  </si>
  <si>
    <t>CARDS 2004 - PRUŽANJE SOCIJALNIH USLUGA OD STRANE NEPROFITNOG SEKTORA A 509 041 - IZVOR 51</t>
  </si>
  <si>
    <t>UKUPNO  A 509 042</t>
  </si>
  <si>
    <t xml:space="preserve"> - autorski honorar:</t>
  </si>
  <si>
    <t xml:space="preserve"> - najam prijevoznih sredstava:</t>
  </si>
  <si>
    <t xml:space="preserve"> - troškovi smještaja na službenom putu u inozemstvu</t>
  </si>
  <si>
    <t xml:space="preserve"> - usluge telefona:</t>
  </si>
  <si>
    <t xml:space="preserve"> - usluge interneta:</t>
  </si>
  <si>
    <t>PROVEDBA NACIONALNE STRATEGIJE STVARANJA POTICAJNOG OKRUŽENJA ZA RAZVOJ CIVILNOG DRUŠTVA   A 509 024</t>
  </si>
  <si>
    <t xml:space="preserve"> - naknade za prijevoz na posao i s posla</t>
  </si>
  <si>
    <t xml:space="preserve">                    020 VLADA REPUBLIKE HRVATSKE</t>
  </si>
  <si>
    <t>PROVEDBA NACIONALNOG PROGRAMA SUZBIJANJA KORUPCIJE                                     A 509 042</t>
  </si>
  <si>
    <t>3224 MATERIJAL I DIJELOVI ZA TEKUĆE I INVESTICIJSKO ODRŽAVANJE</t>
  </si>
  <si>
    <t xml:space="preserve">PHARE 2006 - OMOGUĆAVANJE AKTIVNOG DOPRINOSA SEKTORA CIVILNOG DRUŠTVA U PRETPRISTUPNOM PROCESU A 509 037 </t>
  </si>
  <si>
    <t xml:space="preserve"> - dnevnice za službeni put u zemlji</t>
  </si>
  <si>
    <t xml:space="preserve"> - izdaci za unajmljivanje poslovnog prostora:</t>
  </si>
  <si>
    <t>CARDS 2004 - POTPORA ORGANIZACIJAMA CIVILNOG DRUŠTVA U PODRUČJU ZAŠTITE OKOLIŠA I ODRŽIVOG RAZVOJA A 509 040 - IZVOR 51</t>
  </si>
  <si>
    <t>3811  TEKUĆE DONACIJE U NOVCU</t>
  </si>
  <si>
    <t>3821 KAPITALNE DONACIJE NEPROFITNIM ORGANIZACIJAMA</t>
  </si>
  <si>
    <t>3631 TEKUĆE POMOĆI UNUTAR OPĆE DRŽAVE - Izvor 51</t>
  </si>
  <si>
    <t>3811  TEKUĆE DONACIJE U NOVCU - Izvor 51</t>
  </si>
  <si>
    <t>3821 KAPITALNE DONACIJE NEPROFITNIM ORGANIZACIJAMA - Izvor 51</t>
  </si>
  <si>
    <t xml:space="preserve"> - ostale intelektualne usluge:</t>
  </si>
  <si>
    <t>3631 TEKUĆE POMOĆI UNUTAR OPĆE DRŽAVE - Izvor 12</t>
  </si>
  <si>
    <t>3811  TEKUĆE DONACIJE U NOVCU - Izvor 12</t>
  </si>
  <si>
    <t>3294 ČLANARINE - Izvor 12</t>
  </si>
  <si>
    <t>3811 TEKUĆE DONACIJE U NOVCU - Izvor 12</t>
  </si>
  <si>
    <t>IPA 2008 - JAČANJE KAPACITETA SEKTORA CIVILNOG DRUŠTVA ZA PRAĆENJE PRIMJENE EUROPSKE PRAVNE STEČEVINE   A 509 045</t>
  </si>
  <si>
    <t>UKUPNO  A 509 045</t>
  </si>
  <si>
    <t>3811 TEKUĆE DONACIJE U NOVCU - Izvor 51</t>
  </si>
  <si>
    <t>3237 INTELEKTUALNE I OSOBNE USLUGE - Izvor 51</t>
  </si>
  <si>
    <t>PHARE 2006 PPF - JAČANJE KAPACITETA UREDA ZA PRAĆENJE I VREDNOVANJE IPA PROJEKATA   A 509 046</t>
  </si>
  <si>
    <t>UKUPNO  A 509 046</t>
  </si>
  <si>
    <t xml:space="preserve"> - računalna oprema:</t>
  </si>
  <si>
    <t>UKUPNO 311 PLAĆE</t>
  </si>
  <si>
    <t>UKUPNO 312 OSTALI RASHODI ZA ZAPOSLENE</t>
  </si>
  <si>
    <t>UKUPNO 313 DOPRINOSI NA PLAĆE</t>
  </si>
  <si>
    <t>UKUPNO RASHODI ZA ZAPOSLENE</t>
  </si>
  <si>
    <t>UKUPNO 321 NAKNADE TROŠKOVA ZAPOSLENIMA</t>
  </si>
  <si>
    <t>UKUPNO 322 RASHODI ZA MATERIJAL I ENERGIJU</t>
  </si>
  <si>
    <t>UKUPNO 323 RASHODI ZA USLUGE</t>
  </si>
  <si>
    <t>UKUPNO 329 OSTALI NESPOMENUTI RASHODI POSLOVANJA</t>
  </si>
  <si>
    <t>UKUPNO 343 OSTALI FINANCIJSKI RASHODI</t>
  </si>
  <si>
    <t>3811 TEKUĆE DONACIJE U NOVCU - IZVOR 41</t>
  </si>
  <si>
    <t>UKUPNO 381 TEKUĆE DONACIJE</t>
  </si>
  <si>
    <t>UKUPNO 412 NEMATERIJALNA IMOVINA</t>
  </si>
  <si>
    <t>UKUPNO 422 POSTROJENJA I OPREMA</t>
  </si>
  <si>
    <t>UKUPNO 382 KAPITALNE DONACIJE</t>
  </si>
  <si>
    <t>UKUPNO 363 POMOĆI UNUTAR OPĆE DRŽAVE</t>
  </si>
  <si>
    <t xml:space="preserve"> - dnevnice za službeni put u inozemstvu</t>
  </si>
  <si>
    <t>proračun - izvor 11</t>
  </si>
  <si>
    <t>pomoći EU - izvor 51</t>
  </si>
  <si>
    <t>igre na sreću - izvor 41</t>
  </si>
  <si>
    <t>prenesene igre na</t>
  </si>
  <si>
    <t xml:space="preserve"> - usluge agencija:</t>
  </si>
  <si>
    <t>%                                 (2/1)</t>
  </si>
  <si>
    <t>STANJE SREDSTAVA                           (1-2)</t>
  </si>
  <si>
    <t xml:space="preserve">UKUPNO  A 509 044                                                                                                                                                                       </t>
  </si>
  <si>
    <t>TROŠAK 2010.</t>
  </si>
  <si>
    <t>ADMINISTRACIJA I UPRAVLJANJE  A 509 000</t>
  </si>
  <si>
    <t>3132 DOPRINOSI ZA  OBVEZNO ZDRAVSTVENO OSIGURANJE</t>
  </si>
  <si>
    <t>3133 DOPRINOSI ZA OBVEZNO OSIGURANJE U SLUČAJU NEZAPOSLENOSTI</t>
  </si>
  <si>
    <t>3214 OSTALE NAKNADE TROŠKOVA ZAPOSLENIMA</t>
  </si>
  <si>
    <t>3241 NAKNADE TROŠKOVA OSOBAMA IZVAN RADNOG ODNOSA</t>
  </si>
  <si>
    <t>UKUPNO 324 NAKNADE TROŠKOVA OSOBAMA IZVAN RADNOG ODNOSA</t>
  </si>
  <si>
    <t>3821 KAPITALNE DONACIJE NEPROFITNIM ORGANIZACIJAMA - izvor 12</t>
  </si>
  <si>
    <t>UKUPNO  A 509 047</t>
  </si>
  <si>
    <t>UKUPNO  A 509 050</t>
  </si>
  <si>
    <t>3811 TEKUĆE DONACIJE U NOVCU - izvor 41</t>
  </si>
  <si>
    <t>IPA 2009 - JAČANJE ODRŽIVOSTI I RAZVOJ ORGANIZACIJA CIVILNOG DRUŠTVA (OCD-A) KAO PROAKTIVNIH DRUŠTVENIH DIONIKA PRI PROVEDBI PRAVNE STEČEVINE EU  A 509 047</t>
  </si>
  <si>
    <t>IPA I 2009 FFP RAC - JAČANJE KAPACITETA UREDA ZA UDRUGE VLADE RH ZA IZGRADNJU DJELOTVORNOG PARTNERSTVA S ORGANIZACIJAMA CIVILNOG DRUŠTVAU BORBI PROTIV KORUPCIJE   A 509 050</t>
  </si>
  <si>
    <t>UKUPNO  A 509 051</t>
  </si>
  <si>
    <t xml:space="preserve"> - elektronski mediji:</t>
  </si>
  <si>
    <t xml:space="preserve"> - sudjelovanje sjednici Savjeta - obveza iz 2010. godine</t>
  </si>
  <si>
    <t>UKUPNO A 509 042 - IZVOR 61</t>
  </si>
  <si>
    <t>3241 NAKNADE TROŠKOVA ZAPOSLENIMA IZVAN RADNOG ODNOSA</t>
  </si>
  <si>
    <r>
      <t xml:space="preserve">RADIONICE ZA INFORMIRANJE I JAČANJE KAPACITETA ORGANIZACIJA CIVILNOG DRUŠTVA - POMOĆ EUROPSKE KOMISIJE - IZVOR 52 </t>
    </r>
    <r>
      <rPr>
        <b/>
        <i/>
        <sz val="10"/>
        <rFont val="Times New Roman"/>
        <family val="1"/>
      </rPr>
      <t>(preneseno iz 2010. godine 790,49 kuna)</t>
    </r>
  </si>
  <si>
    <t>UKUPNO POMOĆ EUROPSKE KOMISIJE - IZVOR 52</t>
  </si>
  <si>
    <t>sreću iz 2010. - izvor 41</t>
  </si>
  <si>
    <t>2010. godine:</t>
  </si>
  <si>
    <t>pomoći EU - izvor 52</t>
  </si>
  <si>
    <t xml:space="preserve">   - preneseno iz 2010.</t>
  </si>
  <si>
    <t xml:space="preserve">    - plan za 2011.</t>
  </si>
  <si>
    <t xml:space="preserve"> - Idoneus - ažuriranje djelatnika</t>
  </si>
  <si>
    <t xml:space="preserve">   najam autobusa za prijevoz sudionika na radionicu 21.01.2011. - Galop-prijevoz</t>
  </si>
  <si>
    <t xml:space="preserve"> - održavanje AV softwarea - Qubis (plaćeno za 01.01. - 31.12.2010.)</t>
  </si>
  <si>
    <t xml:space="preserve"> - autorski honorari:</t>
  </si>
  <si>
    <t xml:space="preserve"> - Centric Austria International</t>
  </si>
  <si>
    <t xml:space="preserve"> - ZaMirNET</t>
  </si>
  <si>
    <t xml:space="preserve"> - Center for Community  organizing Central Moravia</t>
  </si>
  <si>
    <t xml:space="preserve"> - Dominoes - Feminists Association for Promotion of Women's Rights and Civil </t>
  </si>
  <si>
    <t xml:space="preserve"> - avio karte (Bruxelles) - Patz, Palstra</t>
  </si>
  <si>
    <t xml:space="preserve"> - fotokopirni papir</t>
  </si>
  <si>
    <t xml:space="preserve"> - materijal i sredstva za čišćenje i održavanje</t>
  </si>
  <si>
    <t xml:space="preserve"> - taxi</t>
  </si>
  <si>
    <t xml:space="preserve">    obračun pogonskih troškova za 2010. godinu</t>
  </si>
  <si>
    <t xml:space="preserve"> - parking</t>
  </si>
  <si>
    <t xml:space="preserve"> - Idoneus - izmjene na internetskoj stranici</t>
  </si>
  <si>
    <t xml:space="preserve"> - Microsoft licenca za 2011. godinu - Span</t>
  </si>
  <si>
    <t xml:space="preserve"> - Sophos licenca za 2011. godinu - Qubis</t>
  </si>
  <si>
    <t xml:space="preserve"> - najam opreme - EuroCon</t>
  </si>
  <si>
    <t xml:space="preserve"> - najam opreme - The Westin</t>
  </si>
  <si>
    <t xml:space="preserve"> - najam dvorane - The Westin</t>
  </si>
  <si>
    <t xml:space="preserve"> - usluge grafičke pripreme, tiskanja i dorade kodeksa savjetovanja, vrećica, blokova,</t>
  </si>
  <si>
    <t xml:space="preserve">   mapa, akreditacija, programa - Denona</t>
  </si>
  <si>
    <t xml:space="preserve"> - smještaj i prijevoz od Zračne luke (Geissler, Patz, Palstra) - The Westin</t>
  </si>
  <si>
    <t xml:space="preserve"> - PATH - Society for Ambiental Education and Communication</t>
  </si>
  <si>
    <t>izvršenje sukladno članku 50. Zakona o proračunu</t>
  </si>
  <si>
    <t xml:space="preserve"> - grafičke i tiskarske usluge:</t>
  </si>
  <si>
    <t>381 TEKUĆE DONACIJE</t>
  </si>
  <si>
    <t xml:space="preserve">   praktične radionice za pripremu natječaja u sklopu Aktivnosti 1. "Aktivni građani za</t>
  </si>
  <si>
    <t xml:space="preserve">   Europu", "Mjera 2.1. Projekti građana u programu Europa za građane"</t>
  </si>
  <si>
    <t xml:space="preserve">   u sklopu Aktivnosti 4 "Aktivno europsko sjećanje" programa Europa za građane</t>
  </si>
  <si>
    <t xml:space="preserve"> - Centar za mir, nenasilje i ljudska prava, Osijek</t>
  </si>
  <si>
    <t xml:space="preserve"> - troškovi smještaja na službenom putu u zemlji</t>
  </si>
  <si>
    <t xml:space="preserve"> - ugovori o djelu:</t>
  </si>
  <si>
    <t>INFORMIRANJE I IZDAVAČKA DJELATNOST UREDA ZA UDRUGE    A 509 025</t>
  </si>
  <si>
    <t xml:space="preserve"> - toneri</t>
  </si>
  <si>
    <t xml:space="preserve"> - PATH - Society for Ambiental Education and Communication (Trees have o heartbeet too)</t>
  </si>
  <si>
    <t xml:space="preserve"> - Centric Austria International (CP3 Hospitality - Clear Production Promotion Programme</t>
  </si>
  <si>
    <t xml:space="preserve"> - ZaMirNET (Roma in the Spotlight)</t>
  </si>
  <si>
    <t xml:space="preserve"> - DOOR - Society for Sustainable Development Design Non Governmental Organization</t>
  </si>
  <si>
    <t xml:space="preserve"> - ODRAZ - Sustainable Community Development (Together for sustainable development</t>
  </si>
  <si>
    <t xml:space="preserve">    in Croatia)</t>
  </si>
  <si>
    <t xml:space="preserve"> - Environmental Association Pan Karlovac (Karlovac River Management and Preservation)</t>
  </si>
  <si>
    <t xml:space="preserve"> - Energy Institute Hrvoje Požar (Renewable energy policies advocacy and monitoring -</t>
  </si>
  <si>
    <t xml:space="preserve"> - Stromboli - redizajn i reprogramiranje web stranica</t>
  </si>
  <si>
    <t xml:space="preserve">    prakse tijela državne uprave</t>
  </si>
  <si>
    <t xml:space="preserve"> </t>
  </si>
  <si>
    <t xml:space="preserve"> - Udruga gradova u RH - praktična radionica za pripremu natječaja u sklopu Aktivnosti 1.</t>
  </si>
  <si>
    <t xml:space="preserve">   "Aktivni građani za Europu", "Mjera 1.1. Sastanci građana u programu Europa za građane"</t>
  </si>
  <si>
    <t xml:space="preserve"> - Zelena Akcija friends of the Earth (Developing capacities of CSOs for systematic</t>
  </si>
  <si>
    <t xml:space="preserve"> - Baltic Environmental Forum Deutschland (Developing capacities of CSOs for systematic</t>
  </si>
  <si>
    <t xml:space="preserve"> - Association for Promotion of Human Rights and Media Freedoms "Cenzura" </t>
  </si>
  <si>
    <t xml:space="preserve"> - Partnership for social Development  (Enhancing the capacities/roles of the CSOs in</t>
  </si>
  <si>
    <t xml:space="preserve"> - Centre for Peace Studies (Strengthening capacities/roles of the CSOs related to the</t>
  </si>
  <si>
    <t xml:space="preserve"> - Centre for Women's Studies (Strengthening capacities/roles of the CSOs related to the</t>
  </si>
  <si>
    <t xml:space="preserve"> - Centre for Peace, Nonviolence and Human Rights Osijek (Strengthening capacities/roles of </t>
  </si>
  <si>
    <t xml:space="preserve"> - Transparency International Croatia </t>
  </si>
  <si>
    <t xml:space="preserve"> - Transparency International Croatia (Enhancing the capacities/roles of the CSOs in</t>
  </si>
  <si>
    <t xml:space="preserve"> - The Equal Rights Trust (Strengthening capacities/roles of the CSOs related to the</t>
  </si>
  <si>
    <t xml:space="preserve"> - ODRAZ - Sustainable Community Development </t>
  </si>
  <si>
    <t xml:space="preserve"> - Environmental Association Pan Karlovac </t>
  </si>
  <si>
    <t xml:space="preserve"> - Energy Institute Hrvoje Požar </t>
  </si>
  <si>
    <t xml:space="preserve"> - Partnership for social Development  </t>
  </si>
  <si>
    <t xml:space="preserve"> - Centre for Peace Studies </t>
  </si>
  <si>
    <t xml:space="preserve"> - Zelena Akcija friends of the Earth </t>
  </si>
  <si>
    <t xml:space="preserve"> - Baltic Environmental Forum Deutschland </t>
  </si>
  <si>
    <t xml:space="preserve"> - Centre for Women's Studies </t>
  </si>
  <si>
    <t xml:space="preserve"> - Centre for Peace, Nonviolence and Human Rights Osijek</t>
  </si>
  <si>
    <t xml:space="preserve"> - The Equal Rights Trust </t>
  </si>
  <si>
    <t>NACIONALNA ZAKLADA ZA RAZVOJ CIVILNOG   DRUŠTVA - UDRUGE ZA RAZVOJ ZAJEDNICE    A 509 014</t>
  </si>
  <si>
    <t xml:space="preserve"> - PARTICIP GmbH</t>
  </si>
  <si>
    <t xml:space="preserve"> - regres</t>
  </si>
  <si>
    <t xml:space="preserve"> - usluge student servisa:</t>
  </si>
  <si>
    <t xml:space="preserve"> - Presscut - obrada tiska i selekcija članaka (plaćeno za 05/2011)</t>
  </si>
  <si>
    <t xml:space="preserve"> - Centre for Peace, Nonviolence and Human Rights Osijek </t>
  </si>
  <si>
    <t xml:space="preserve"> - Baltic Environmental Forum Deutschland</t>
  </si>
  <si>
    <t xml:space="preserve"> - Gong</t>
  </si>
  <si>
    <t xml:space="preserve"> - Croatian Institute for Local Government (HILS)</t>
  </si>
  <si>
    <t xml:space="preserve"> - University of Zagreb</t>
  </si>
  <si>
    <t xml:space="preserve"> - Gong (Enhancing the capacities/roles of the capacities/roles of the CSOs in monitoring</t>
  </si>
  <si>
    <t xml:space="preserve"> - University of Zagreb (Enhancing the capacities/roles of the capacities/roles of the CSOs in </t>
  </si>
  <si>
    <t xml:space="preserve"> - Croatian Institute for Local Government (HILS) - Strengthing capacities/roles of the CSOs</t>
  </si>
  <si>
    <t xml:space="preserve"> - najam prijevoza za sudionike Dana udruga 2011 u Puli, 26. - 28.05.2011. - Panturist</t>
  </si>
  <si>
    <t xml:space="preserve"> - najam dvorana:</t>
  </si>
  <si>
    <t xml:space="preserve"> - najam opreme:</t>
  </si>
  <si>
    <t xml:space="preserve"> - međunarodne članarine:</t>
  </si>
  <si>
    <t xml:space="preserve">   godišnja članarina za 2011. za sudjelovanje RH u programu Europa za građane</t>
  </si>
  <si>
    <t xml:space="preserve">    za praćenje provedbe pravne stečevine - HND</t>
  </si>
  <si>
    <t xml:space="preserve">    predstavljanje projekata ugovorenih u sklopu programa IPA 2008 Jačanje kapaciteta SCD-a</t>
  </si>
  <si>
    <t xml:space="preserve">    radionica Ureda za udruge - Zagrebački Holding</t>
  </si>
  <si>
    <t xml:space="preserve">    tematska radionica Kontakt točke za natječaje Europa za građane 12.01.2011.) - Palace Hotel</t>
  </si>
  <si>
    <t xml:space="preserve">    seminar Umijeće komunikacije s građanima u pripremi i provedbi javnih politika 14.06.2011. - </t>
  </si>
  <si>
    <t xml:space="preserve">    HUP</t>
  </si>
  <si>
    <t xml:space="preserve">                                                     - simultani prijevod na predstavljanju projekata ugovorenih</t>
  </si>
  <si>
    <t xml:space="preserve">    i programima organizacija civilnog društva u 2010. godini iz drž. proračuna</t>
  </si>
  <si>
    <r>
      <t xml:space="preserve">KONTAKT TOČKA ZA PROGRAM EUROPA ZA GRAĐANE (EU-ECP) A 509 044  - IZVOR 52 </t>
    </r>
    <r>
      <rPr>
        <b/>
        <i/>
        <sz val="10"/>
        <rFont val="Times New Roman"/>
        <family val="1"/>
      </rPr>
      <t>(</t>
    </r>
    <r>
      <rPr>
        <i/>
        <sz val="10"/>
        <rFont val="Times New Roman"/>
        <family val="1"/>
      </rPr>
      <t>prenesena sredstva iz 2010. godine 2.274,54 kuna, plan za 2011. godinu 150.000,00)  - uplaćeno 182.755,01</t>
    </r>
  </si>
  <si>
    <t xml:space="preserve"> - pomoć za bolovanje</t>
  </si>
  <si>
    <t xml:space="preserve"> - upotreba osobnog automobila u službene svrhe</t>
  </si>
  <si>
    <t xml:space="preserve"> - uredske potrepštine (blokovi, bilježnice, etui s kvačicom, kartoni za tiskanje, koverte, pisaći</t>
  </si>
  <si>
    <t xml:space="preserve"> - literatura (pretplata za 2011. godinu na Novi informator, European Voice, ECAS)</t>
  </si>
  <si>
    <t xml:space="preserve">    Gladović - priprema materijala za radionice i pomoć u izradi priručnika o procedurama za </t>
  </si>
  <si>
    <t xml:space="preserve">    provedbu IV komponente programa pretpristupne pomoći IPA</t>
  </si>
  <si>
    <t xml:space="preserve">    Kristić - priprema izlaganja i materijala za okrugli stol Partnerstvo za otvorenu vlast</t>
  </si>
  <si>
    <t xml:space="preserve">    Sudski tumači i prevoditelji - usluge prijevoda</t>
  </si>
  <si>
    <t xml:space="preserve">    Chreosi - fotokopiranje</t>
  </si>
  <si>
    <t xml:space="preserve"> - hotelski smještaj (Popović, Kompeš, Šimurina)</t>
  </si>
  <si>
    <t xml:space="preserve"> - avio karte (Pavić Rogošić, Goll)</t>
  </si>
  <si>
    <t xml:space="preserve">    Pavić Rogošić)</t>
  </si>
  <si>
    <r>
      <t xml:space="preserve">PROVEDBA NACIONALNOG PROGRAMA SUZBIJANJA KORUPCIJE A 509 042 - </t>
    </r>
    <r>
      <rPr>
        <b/>
        <i/>
        <sz val="10"/>
        <rFont val="Times New Roman"/>
        <family val="1"/>
      </rPr>
      <t xml:space="preserve">organizacija konferencije Transparentnošću i otvorenim upravljanjem protiv korupcije, 18.02.2011., Zagreb  - IZVOR 61 </t>
    </r>
  </si>
  <si>
    <t xml:space="preserve"> - stalak za promidžbu - Print studio</t>
  </si>
  <si>
    <t xml:space="preserve"> - Zaklada za poticanje partnerstva i razvoja civilnog društva: priprema i organizacija </t>
  </si>
  <si>
    <t xml:space="preserve"> - Zaklada Slagalica - priprema i organizacija praktične radionice za pripremu natječaja</t>
  </si>
  <si>
    <t xml:space="preserve">plan: </t>
  </si>
  <si>
    <t>prenesena sredstva:</t>
  </si>
  <si>
    <t>nedostatna sredstva namirena viškom sredstava sa pozicije 3811 unutar iste aktivnosti</t>
  </si>
  <si>
    <t xml:space="preserve"> - Liga za prevenciju ovisnosti Split</t>
  </si>
  <si>
    <t xml:space="preserve"> - Organizacija za gradske inicijative Osijek</t>
  </si>
  <si>
    <t xml:space="preserve"> - GONG</t>
  </si>
  <si>
    <t xml:space="preserve"> - Centar za civilne inicijative Zagreb</t>
  </si>
  <si>
    <t xml:space="preserve"> - Vukovarski institut za mirovna istraživanja i obrazovanja Vukovar</t>
  </si>
  <si>
    <t xml:space="preserve"> - Hrvatska udruga paraplegičara i tetraplegičara Zagreb</t>
  </si>
  <si>
    <t xml:space="preserve"> - Udruga Sto koluri Split</t>
  </si>
  <si>
    <t xml:space="preserve"> - IDEM</t>
  </si>
  <si>
    <t xml:space="preserve"> - Centar za mirovne studije</t>
  </si>
  <si>
    <t xml:space="preserve"> - KORAK</t>
  </si>
  <si>
    <t xml:space="preserve"> - Udruga roditelja djece s posebnim potrebama</t>
  </si>
  <si>
    <t xml:space="preserve"> - Udruga za promicanje inkluzije</t>
  </si>
  <si>
    <t xml:space="preserve"> - BABE</t>
  </si>
  <si>
    <t xml:space="preserve"> - Udruga za pomoć i edukaciju žrtava mobbinga Zagreb</t>
  </si>
  <si>
    <t xml:space="preserve"> - ACT</t>
  </si>
  <si>
    <t xml:space="preserve"> - Zelena akcija Zagreb</t>
  </si>
  <si>
    <t xml:space="preserve"> - Mreža mladih Hrvatske Zagreb</t>
  </si>
  <si>
    <t xml:space="preserve"> - Srpski demokratski forum Zagreb</t>
  </si>
  <si>
    <t xml:space="preserve"> - Udruga PET + Zagreb</t>
  </si>
  <si>
    <t xml:space="preserve"> - Mreža centara obrazovne politike Zagreb</t>
  </si>
  <si>
    <t xml:space="preserve"> - Hrvatska udruga za školovanje pasa vodiča i mobilitet Zagreb</t>
  </si>
  <si>
    <t xml:space="preserve"> - Udruga ODRAZ</t>
  </si>
  <si>
    <t xml:space="preserve"> - Udruga Centar za održivi razvoj Imotski</t>
  </si>
  <si>
    <t xml:space="preserve"> - Udruga Društvo osoba s cerebralnom i dječjom paralizom Zagreb</t>
  </si>
  <si>
    <t xml:space="preserve"> - Udruga Volonterski centar Osijek</t>
  </si>
  <si>
    <t xml:space="preserve"> - Udruga Savez društava naša djeca Zagreb</t>
  </si>
  <si>
    <t xml:space="preserve"> - Udruga Rehabilitacijski centar za stres i traumu Zagreb</t>
  </si>
  <si>
    <t xml:space="preserve"> - Udruga Ljubav na djelu Zagreb</t>
  </si>
  <si>
    <t xml:space="preserve"> - Udruga Domino Queer Zagreb</t>
  </si>
  <si>
    <t xml:space="preserve"> - DEŠA Dubrovnik</t>
  </si>
  <si>
    <t xml:space="preserve"> - Zaklade za poticanje partnerstva i razvoja civilnog društva</t>
  </si>
  <si>
    <t xml:space="preserve"> - Udruga Zdravi grad Split</t>
  </si>
  <si>
    <t xml:space="preserve"> - Centar za tehničku kulturu Rijeka</t>
  </si>
  <si>
    <t xml:space="preserve"> - Udruga Drugo more Rijeka</t>
  </si>
  <si>
    <t xml:space="preserve"> - Udruga Nansen dijelog centar Osijek</t>
  </si>
  <si>
    <t xml:space="preserve"> - Hrvatska gorska služba spašavanja Zagreb</t>
  </si>
  <si>
    <t xml:space="preserve"> - Regionalni centar za jednakost spolova Zagreb</t>
  </si>
  <si>
    <t xml:space="preserve"> - Smart Rijeka</t>
  </si>
  <si>
    <t xml:space="preserve"> - Udruga Sve za nju Zagreb</t>
  </si>
  <si>
    <t>donacije - izvor 61</t>
  </si>
  <si>
    <t>SUFINANCIRANJE EU PROJEKATA ORGANIZACIJAMA CIVILNOG DRUŠTVA                                                        A 509 051 - izvor 41</t>
  </si>
  <si>
    <t>nac. sufinanc. - izvor 12</t>
  </si>
  <si>
    <t xml:space="preserve">        IZVJEŠĆE O SREDSTVIMA I UTROŠKU SREDSTAVA OD 01.01. DO 31.12.2011.</t>
  </si>
  <si>
    <t xml:space="preserve">PLAN 2011. </t>
  </si>
  <si>
    <t>UTROŠENO                                    01.01. - 31.12.2011.</t>
  </si>
  <si>
    <t xml:space="preserve"> - razdoblje 12/10 i 01 - 11/11</t>
  </si>
  <si>
    <t xml:space="preserve"> - nagrade (jubilarne nagrade)</t>
  </si>
  <si>
    <t xml:space="preserve"> - darovi za svetog Nikolu</t>
  </si>
  <si>
    <t xml:space="preserve"> - božićnica</t>
  </si>
  <si>
    <t xml:space="preserve"> - savjetovanja:</t>
  </si>
  <si>
    <t xml:space="preserve">    savjetovanje Javna nabava - novi sustav (Vidačak) - Novi informator</t>
  </si>
  <si>
    <t xml:space="preserve"> - seminar:</t>
  </si>
  <si>
    <t xml:space="preserve">    seminar Financial Management and Audit of EU Structural Funds (Lochert) - EIPA</t>
  </si>
  <si>
    <t xml:space="preserve">    pribor, mape, registratori, koverte)</t>
  </si>
  <si>
    <t xml:space="preserve"> - ostala literatura (Ustav RH, Uredsko poslovanje, Radni odnosi)</t>
  </si>
  <si>
    <t xml:space="preserve"> - cilindrični ključ, kabel</t>
  </si>
  <si>
    <t xml:space="preserve">    mobilni Internet (plaćeno za 12/10 i 01 - 11/11)</t>
  </si>
  <si>
    <t xml:space="preserve">    Metronet (plaćeno za 12/10 i 01 - 11/11, mjesečno 2.460,00 kn)</t>
  </si>
  <si>
    <t xml:space="preserve">    Internet (plaćeno za 12/10 i 01 - 11/11, mjesečno 527,67 kn)</t>
  </si>
  <si>
    <t xml:space="preserve"> - poštarina (otprema pošte i paketa, plaćeno za 12/10 i 01 - 11/11)</t>
  </si>
  <si>
    <t xml:space="preserve">    fiksni telefoni (HALO usluge, plaćeno za 12/10 i 01 - 11/11, mjesečno 165,74 kn)</t>
  </si>
  <si>
    <t xml:space="preserve">    mobilni telefoni (plaćeno za 12/10 i 01 - 11/11)</t>
  </si>
  <si>
    <t xml:space="preserve">    DHL</t>
  </si>
  <si>
    <t xml:space="preserve"> - servis kopirke - KSU</t>
  </si>
  <si>
    <t xml:space="preserve"> - servis telefonske centrale - Steiner</t>
  </si>
  <si>
    <t xml:space="preserve"> - sanitacija aparata za vodu - Bionatura</t>
  </si>
  <si>
    <t xml:space="preserve"> - uključenje dodatnih telefonskih linija i programiranje telefonske centrale - Steiner</t>
  </si>
  <si>
    <t xml:space="preserve"> - tisak (dnevni i tjedni tisak, plaćeno za 12/10 i 01 - 11/11)</t>
  </si>
  <si>
    <t xml:space="preserve"> - RTV pristojba (plaćeno za 01 - 12/11, mjesečno 80,00 kn za 1 TV)</t>
  </si>
  <si>
    <t xml:space="preserve"> - oglasi:</t>
  </si>
  <si>
    <t xml:space="preserve">    HRT - usluga emitiranja oglasa u HR mreži</t>
  </si>
  <si>
    <t xml:space="preserve">    transparentnosti, učinkovitosti, odgovornosti i uključivosti javne uprave u borbi protiv</t>
  </si>
  <si>
    <t xml:space="preserve">    korupcije - Jutarnji list</t>
  </si>
  <si>
    <t xml:space="preserve">    poziv SAFU-a za dostavu projektnih prijedloga za projekte koji osnažuju djelovanje</t>
  </si>
  <si>
    <t xml:space="preserve">    organizacija civilnog društva u promicanju i praćenju politika jednakih mogućnosti i </t>
  </si>
  <si>
    <t xml:space="preserve">    suzbijanja diskriminacije uz financijsku pomoć iz nacionalnog programa za RH IPA 2010 - </t>
  </si>
  <si>
    <t xml:space="preserve">    Jutarnji list</t>
  </si>
  <si>
    <t xml:space="preserve">    mladima i djecom te za njegovanje volonterstva među mladima - Jutarnji list</t>
  </si>
  <si>
    <t xml:space="preserve">    IPA 2010 - potpora naporima organizacija civilnog društva za praćenje i promicanje</t>
  </si>
  <si>
    <t xml:space="preserve">    IPA 2010 - potpora naporima organizacija civilnog društva za prevenciju nasilja među</t>
  </si>
  <si>
    <t xml:space="preserve">    natječaj za prijem 2 stručna suradnika i 2 stručna savjetnika - NN</t>
  </si>
  <si>
    <t xml:space="preserve"> - najam opreme i prostora:</t>
  </si>
  <si>
    <t xml:space="preserve">    koordinacijski sastanak davatelja financijskih potpora - Hotel Dubrovnik</t>
  </si>
  <si>
    <t xml:space="preserve">    najam poslovnog prostora i parkirnih mjesta - Zagrebtower (plaćeno za 01 - 12/11)</t>
  </si>
  <si>
    <t xml:space="preserve">    akontacija za troškove održavanja - Zagrebtower (plaćeno za 01 - 12/11)</t>
  </si>
  <si>
    <t xml:space="preserve"> - pregledi prilikom zapošljavanja (Pernar, Rašić, Raljević)</t>
  </si>
  <si>
    <t xml:space="preserve"> - sistematski pregledi - Poliklinika sveti Rok</t>
  </si>
  <si>
    <t xml:space="preserve">    Kuharić - priprema i uređivanje fotografija za informativna glasila Ureda</t>
  </si>
  <si>
    <t xml:space="preserve">    Šimurina - priprema izlaganja za potrebe konferencije Dani udruga 2011.</t>
  </si>
  <si>
    <t xml:space="preserve">    Racković - prijevod teksta Provedba Kodeksa savjetovanja u 2010. - primjeri dobre </t>
  </si>
  <si>
    <t xml:space="preserve">    Šoštarić - stetistička obrada podataka o dodjeljenim financijskim potporama projektima </t>
  </si>
  <si>
    <t xml:space="preserve">    Popović - obveza iz 2010. godine</t>
  </si>
  <si>
    <t xml:space="preserve">    Balaban - aktivnosti vezane uz dane udruga</t>
  </si>
  <si>
    <t xml:space="preserve">    Skazlić - unos i obrada podataka za  potrebe Izvješća Ureda</t>
  </si>
  <si>
    <t xml:space="preserve">                     - prijevod teksta Revizija pripremljenosti sustava za provedbu IV. komponente </t>
  </si>
  <si>
    <t xml:space="preserve">    IPA programa</t>
  </si>
  <si>
    <t xml:space="preserve">    Brajković - prijevod dokumenata potrebnih za akreditaciju za uključivanje u operativnu</t>
  </si>
  <si>
    <t xml:space="preserve">    strukturu za provedbu IV. komponente IPA programa</t>
  </si>
  <si>
    <t xml:space="preserve">    Radonić - izrada tekstova za provjeru znanja engleskog jezika za kandidate za zapošljavanje</t>
  </si>
  <si>
    <t xml:space="preserve">    Skazlić - priprema materijala za potrebe provedbe mjera Nacionalne strategije stvaranja</t>
  </si>
  <si>
    <t xml:space="preserve">    poticajnog okruženja za razvoj civilnog društva</t>
  </si>
  <si>
    <t xml:space="preserve">    Rašić - priprema materijala za provedbu inicijative Partnerstvo za otvorenu vlast u RH</t>
  </si>
  <si>
    <t xml:space="preserve">    Floriani - izrada testova za provjeru znanja na računalu za kandidate za zapošljavanje</t>
  </si>
  <si>
    <t xml:space="preserve">                        - priprema materijala za potrebe provedbe EU projekata u nadležnosti Ureda</t>
  </si>
  <si>
    <t xml:space="preserve">    Grubiša - priprema materijala za konferenciju Transparentnošću i otvorenim upravljanjem</t>
  </si>
  <si>
    <t xml:space="preserve">    protiv korupcije</t>
  </si>
  <si>
    <t xml:space="preserve">    Pajić Jurinić - usluge lekture s računalnim unosom publikacije Izvještaj o radu Ureda </t>
  </si>
  <si>
    <t xml:space="preserve">    2009. - 2010.</t>
  </si>
  <si>
    <t xml:space="preserve">    Print studio - digitalni tisak</t>
  </si>
  <si>
    <t xml:space="preserve">    Denona - grafička priprema i dizajn - Roll up</t>
  </si>
  <si>
    <t xml:space="preserve">    Grbac - usluge fotokopiranja i uveza</t>
  </si>
  <si>
    <t xml:space="preserve">    Printera grupa - grafička priprema i tisak brošure: Izvješće o radu Ureda za udruge </t>
  </si>
  <si>
    <t xml:space="preserve"> - tramvajske karte za djelatnicu preko SC-a </t>
  </si>
  <si>
    <t xml:space="preserve"> - interna reprezentacija (konzumacije, plaćeno za 24.01. - 16.12.2011.)</t>
  </si>
  <si>
    <t>Izvršenje je u skladu sa Uputom Ministarstva financija prema kojoj u slučaju kada proračunski korisnik na 4. razini aktivnosti/projekta ima manje planirana sredstva od potrebnih može izvršavati rashode i izdatke na toj razini iznad plana bez prethodne suglasnosti Ministarstva financija, a do visine raspoloživih sredstava na 3. razini ****</t>
  </si>
  <si>
    <t xml:space="preserve"> - uredski namještaj:</t>
  </si>
  <si>
    <t xml:space="preserve">    konferencijski stol i konferencijski stolci (4 kom) - Tehnopaneli</t>
  </si>
  <si>
    <t xml:space="preserve"> - LCD TV - Tritonel</t>
  </si>
  <si>
    <t xml:space="preserve"> - mobiteli</t>
  </si>
  <si>
    <t>Pozicija je probijenja temeljem suglasnosti Ministarstva financija od 22.07.2011. godine</t>
  </si>
  <si>
    <t>****</t>
  </si>
  <si>
    <t xml:space="preserve">    Obrt za usluge prevođenja - simultani prijevod na okruglom stolu "Izazovi uključivanja </t>
  </si>
  <si>
    <t xml:space="preserve">    građana u oblikovanju javnih politika" 13.06.2011.</t>
  </si>
  <si>
    <t xml:space="preserve">    u sklopu programa IPA 2008, 13.06.2011.</t>
  </si>
  <si>
    <t xml:space="preserve">    Majetić - priprema i vođenje seminara</t>
  </si>
  <si>
    <t xml:space="preserve">    Pajić Jurinić - usluge lekture s računalnim unosom Izvješća o financiranju projekata i </t>
  </si>
  <si>
    <t xml:space="preserve">    programa organizacija civilnog društva iz proračuna u 2010. godini </t>
  </si>
  <si>
    <t xml:space="preserve">    Kemeter - priprema materijala za izvješće o provedbi Operativnog plana Nacionalne </t>
  </si>
  <si>
    <t xml:space="preserve">    strategije stvaranja poticajnog okruženja za razvoj civilnog društva</t>
  </si>
  <si>
    <t xml:space="preserve">    Brnadić - priprema materijala i izlaganja o sustavu unutarnje kontrole u JPP za sektor </t>
  </si>
  <si>
    <t xml:space="preserve">    civilnog društva</t>
  </si>
  <si>
    <t xml:space="preserve">    Čakarić Bjelobrk - priprema materijal i izlaganja o provedbi ugovora o bespovratnim </t>
  </si>
  <si>
    <t xml:space="preserve">    sredstvima EU za organizacije civilnog društva</t>
  </si>
  <si>
    <t xml:space="preserve">    Gjuras - priprema materijala i izlaganja o reviziji projekata organizacija civilnog društva koje</t>
  </si>
  <si>
    <t xml:space="preserve">    financira EU</t>
  </si>
  <si>
    <t xml:space="preserve">    Žagar - priprema materijala i izlaganja o financijskom i računovodstvenom praćenju ugovora</t>
  </si>
  <si>
    <t xml:space="preserve">    organizacija civilnog društva koje financira EU</t>
  </si>
  <si>
    <t xml:space="preserve">    Printera grupa - tiskanje kataloga EU fondovi za organizacije civilnog društva u HR</t>
  </si>
  <si>
    <t xml:space="preserve">    Šimurina - priprema izlaganja za potrebe javnog predstavljanja projekata ugovorenih u </t>
  </si>
  <si>
    <t xml:space="preserve">    sklopu IPA 2008 "Jačanje kapaciteta organizacija civilnog društva za praćenje provedbe </t>
  </si>
  <si>
    <t xml:space="preserve">    pravne stečevine EU"</t>
  </si>
  <si>
    <t xml:space="preserve">    Fortunović Ercegović - usluge snimanja događaja u organizaciji Ureda - predstavljanje</t>
  </si>
  <si>
    <t xml:space="preserve">    projekata, okrugli stol i seminar, 13. - 14.06.2011.</t>
  </si>
  <si>
    <t xml:space="preserve">    Skazlić, Opalić - priprema materijala za internetsku stranicu i druga izdanja Ureda</t>
  </si>
  <si>
    <t xml:space="preserve">    Skazlić - priprema materijala za potrebe informativnih i izdavačkih djelatnosti Ureda</t>
  </si>
  <si>
    <t xml:space="preserve">    Print studio - tisak kataloga - brošure Europa za građane</t>
  </si>
  <si>
    <t xml:space="preserve">    Ermego - umnožavanje i priprema CD priloga uz brošuru Izvješće o financijskim potporama</t>
  </si>
  <si>
    <t xml:space="preserve">    dodijeljenim za projekte i programe organizacija civilnog društva u 2011. godini</t>
  </si>
  <si>
    <t xml:space="preserve">    Printera - tiskanje brošure Izvješće o financijskim potporama u 2010.</t>
  </si>
  <si>
    <t xml:space="preserve">    Šoštarić - analiza podataka i priprema pisanih materijala za potrebe sjednica Savjeta za razvoj</t>
  </si>
  <si>
    <t xml:space="preserve"> - naknada troškova službenog putovanja (Goll, Hansal, Loknar Mijatović, Kaselj, Buvač, </t>
  </si>
  <si>
    <t xml:space="preserve">    server i disk za backup - Stromboli</t>
  </si>
  <si>
    <t xml:space="preserve">    PC (3 kom) - Stromboli</t>
  </si>
  <si>
    <t xml:space="preserve">    UPS za server - Stromboli</t>
  </si>
  <si>
    <t xml:space="preserve">    for hospitality industry)</t>
  </si>
  <si>
    <t xml:space="preserve">    Society Development (Creating new models for improving women's position and</t>
  </si>
  <si>
    <t xml:space="preserve">    integration of gender equality on local government policies in City of Split)</t>
  </si>
  <si>
    <t xml:space="preserve">    Society Development</t>
  </si>
  <si>
    <t xml:space="preserve">    13.06.2011. predstavljanje projekata IPA 2008 - EuroCon</t>
  </si>
  <si>
    <t xml:space="preserve">    14.06.2011. trening za koordinatore savjetovanja - EuroCon</t>
  </si>
  <si>
    <t xml:space="preserve">    Zuber - predavanje na temu "Novine u primjeni poreznih propisa u neprofitnim </t>
  </si>
  <si>
    <t xml:space="preserve">    organizacijama u 2011. godini", 15.02.2011. Zagreb </t>
  </si>
  <si>
    <t xml:space="preserve">    Americaspeaks - predavanje dr. Lukensmeyer na okruglom stolu</t>
  </si>
  <si>
    <t xml:space="preserve">    Obrt za usluge prevođenja - simultani prijevod na seminaru "Umijeće komunikacije s </t>
  </si>
  <si>
    <t xml:space="preserve">    građanima u pripremi i provedbi javnih politika" 14.06.2011.</t>
  </si>
  <si>
    <t xml:space="preserve">    konferencije "Transparentnošću i otvorenim upravljanjem protiv korupcije"</t>
  </si>
  <si>
    <t xml:space="preserve">    Smart Udruga za razvoj civilnog društva - moderiranje rasprave u sklopu međunarodne</t>
  </si>
  <si>
    <t xml:space="preserve">    Petek, Koprić, Togonal - priprema materijala za konferenciju "Transparentnošću i otvorenim</t>
  </si>
  <si>
    <t xml:space="preserve">    upravljanjem protiv korupcije"</t>
  </si>
  <si>
    <t xml:space="preserve">    Kos - priprema izlaganja za potrebe konferencije "Transparentnošću i otvorenim</t>
  </si>
  <si>
    <t xml:space="preserve">    usluge fotokopiranja i uvez</t>
  </si>
  <si>
    <t xml:space="preserve">    oblikovanje i grafička priprema materijala i izvješća za potrebe provedbe mjera Nacionalne</t>
  </si>
  <si>
    <t xml:space="preserve">    strategije suzbijanja korupcije - Ermego</t>
  </si>
  <si>
    <t xml:space="preserve"> - održavanje računalne i serverske infrastrukture - Stromboli (pl. 12/10 i 01-12/11, mj. 4.305 kn)</t>
  </si>
  <si>
    <t xml:space="preserve">    Dulčić - usluge prijevoda</t>
  </si>
  <si>
    <t xml:space="preserve">    godišnja članarina za 2011. za sudjelovanje RH u programu Europa za građane</t>
  </si>
  <si>
    <t xml:space="preserve">izvršenje sukladno članku 50. Zakona o proračunu </t>
  </si>
  <si>
    <t xml:space="preserve">    HRT - emitiranje oglasa na HR mreži</t>
  </si>
  <si>
    <t xml:space="preserve">    oprema za simultano prevođenje - Eurocon</t>
  </si>
  <si>
    <t xml:space="preserve">    Dulčić - usluge prijevoda na Regionalnom forumu Europa za građane </t>
  </si>
  <si>
    <t xml:space="preserve">    Opalić - priprema i uređivanje fotografija za informativna glasila Ureda</t>
  </si>
  <si>
    <t xml:space="preserve">    Denona - tisak i dorada Programa - Europa za građane </t>
  </si>
  <si>
    <t xml:space="preserve">    Print Studio - izrada i grafička priprema akreditacija </t>
  </si>
  <si>
    <t xml:space="preserve">    LCD projektor i laptop - HUP</t>
  </si>
  <si>
    <t xml:space="preserve">    najam dvorane za Regionalni forum Europa za građane - HUP</t>
  </si>
  <si>
    <t xml:space="preserve"> - smještaj sudionika Regionalnog foruma Europa za građene </t>
  </si>
  <si>
    <t xml:space="preserve"> - avio karte za sudionike Regionalng foruma Europa za građane</t>
  </si>
  <si>
    <t xml:space="preserve"> - prijevoz sudionika Regionalnog foruma Europa za građane kombi vozilom i mini busom</t>
  </si>
  <si>
    <t xml:space="preserve">    (Citizen Participation in Energy Efficiency Action Planning - CENEP)</t>
  </si>
  <si>
    <t xml:space="preserve">    REPAM</t>
  </si>
  <si>
    <t xml:space="preserve">    monitoring of the implementation of the EU Acquis in the field of fight against corruption </t>
  </si>
  <si>
    <t xml:space="preserve">    and the overall transparency, openness and accountability of public administration bodies</t>
  </si>
  <si>
    <t xml:space="preserve">    monitoring of the implementation of the comprenhensive anti-discrimination strategy)</t>
  </si>
  <si>
    <t xml:space="preserve">    monitoring and advocacy of sustainable development policies and integrated approaches</t>
  </si>
  <si>
    <t xml:space="preserve">    natural resources and environmental safety</t>
  </si>
  <si>
    <t xml:space="preserve">    to waste and water management, transport, regional development, sustainable use of </t>
  </si>
  <si>
    <t xml:space="preserve">    (Enhancing the capacities/roles of the CSOs in monitoring of the implementation of the</t>
  </si>
  <si>
    <t xml:space="preserve">    EU Acquis in the field of fight against corruption and the overall transparency, openness </t>
  </si>
  <si>
    <t xml:space="preserve">    and accountability of public administration bodies</t>
  </si>
  <si>
    <t xml:space="preserve">    the CSOs related to themonitoring of the implementation of the comprenhensive anti-</t>
  </si>
  <si>
    <t xml:space="preserve">    discrimination strategy)</t>
  </si>
  <si>
    <t xml:space="preserve">    and the overall transparency, openness and accountability of public administration bodies)</t>
  </si>
  <si>
    <t xml:space="preserve">    of the implementation of the EU Acquis in the field of fight against corruption and the</t>
  </si>
  <si>
    <t xml:space="preserve">    overall transparency, openness and accountability of public administration bodies)</t>
  </si>
  <si>
    <t xml:space="preserve">    related to the monitoring of the implementation of the comprenhensive anti-discrimination </t>
  </si>
  <si>
    <t xml:space="preserve">    strategy</t>
  </si>
  <si>
    <t xml:space="preserve"> - Udruga za demokratsko društvo, Zagreb</t>
  </si>
  <si>
    <t xml:space="preserve"> - Udruga Jablani</t>
  </si>
  <si>
    <t xml:space="preserve"> - Udruga Dobra</t>
  </si>
  <si>
    <t xml:space="preserve"> - Hrvatska zajednica pučkih otvorenih učilišta, Zagreb</t>
  </si>
  <si>
    <t xml:space="preserve"> - Udruga žena Vukovar</t>
  </si>
  <si>
    <t xml:space="preserve"> - Centar za ženske studije, Zagreb</t>
  </si>
  <si>
    <t xml:space="preserve"> - Ženska udruga Izvor</t>
  </si>
  <si>
    <t xml:space="preserve"> - Autonomna ženska kuća Zagreb</t>
  </si>
  <si>
    <t xml:space="preserve"> - Transparency international Hrvatska</t>
  </si>
  <si>
    <t xml:space="preserve"> - Centar za zdravo odrastanje Idem i ja, Mali lošinj</t>
  </si>
  <si>
    <t xml:space="preserve"> - Agencija lokalne demokracije, Sisak</t>
  </si>
  <si>
    <t xml:space="preserve"> - Udruga Ćakula kroz život</t>
  </si>
  <si>
    <t xml:space="preserve"> - Udruženje Baranja, Bilje</t>
  </si>
  <si>
    <t xml:space="preserve"> - Europski dom Dubrovnik</t>
  </si>
  <si>
    <t xml:space="preserve"> - Udruga Kako je zelena moja dolina, Plaški</t>
  </si>
  <si>
    <t xml:space="preserve"> - Udruga ljubitelja filma RARE, Vinkovci</t>
  </si>
  <si>
    <t xml:space="preserve"> - Mreža udruga osoba s invaliditetom Dalmacije, Split</t>
  </si>
  <si>
    <t xml:space="preserve"> - Udruga djece i mladih s poteškoćama u razvoju Zvono, Belišće</t>
  </si>
  <si>
    <t xml:space="preserve"> - Centar za poticanje poduzetništva i obrtništva, Split</t>
  </si>
  <si>
    <t xml:space="preserve"> - Udruga za reativni razvoj Slap, Osijek</t>
  </si>
  <si>
    <t xml:space="preserve"> - Udruga Argonauta, Murter</t>
  </si>
  <si>
    <t xml:space="preserve"> - Institut Saveza za tranzicijska istraživanja i nacionalne edukacije - Institut STINE</t>
  </si>
  <si>
    <t xml:space="preserve">    najam aparata za vodu - Bionatura </t>
  </si>
  <si>
    <t xml:space="preserve"> - Kulturno prosvjetno društvo Sloga - Pakrac</t>
  </si>
  <si>
    <t xml:space="preserve"> - Hrvatski institut za lokalnu samoupravu - Osijek</t>
  </si>
  <si>
    <t xml:space="preserve"> - Mirovna grupa mladih Dunav - Vukovar</t>
  </si>
  <si>
    <t xml:space="preserve"> - Partnerstvo za društveni razvoj - Zagreb</t>
  </si>
  <si>
    <t xml:space="preserve"> - Centar za žene žrtve rata - ROSA</t>
  </si>
  <si>
    <t xml:space="preserve"> - Kontra</t>
  </si>
  <si>
    <t xml:space="preserve"> - Udruga osoba s invaliditetom dječje i cerebralne paralize</t>
  </si>
  <si>
    <t xml:space="preserve"> - Udruga Terra</t>
  </si>
  <si>
    <t xml:space="preserve"> - Udruga Cenzura plus - Split</t>
  </si>
  <si>
    <t xml:space="preserve"> - Agencija lokalne demokracije, Brtonigla</t>
  </si>
  <si>
    <t xml:space="preserve"> - Udruga za biološka istraživanja BIOM</t>
  </si>
  <si>
    <t xml:space="preserve">        IZVJEŠĆE O SREDSTVIMA I UTROŠKU SREDSTAVA OD 01.01. DO 31.03.2012.</t>
  </si>
  <si>
    <t xml:space="preserve">PLAN 2012. </t>
  </si>
  <si>
    <t>UTROŠENO                                    01.01. - 31.03.2012.</t>
  </si>
  <si>
    <t>TROŠAK 2011.</t>
  </si>
  <si>
    <t>2011. godine:</t>
  </si>
  <si>
    <t>plan:</t>
  </si>
  <si>
    <t>preneseno iz 2011.:</t>
  </si>
  <si>
    <t xml:space="preserve"> - troškovi sudionika Regionalnog foruma Europa za građene - obveza iz 2011.</t>
  </si>
  <si>
    <t>3821 KAPITALNE DONACIJE NEPROFITNIM ORGANIZACIJAMA - Izvor 12</t>
  </si>
  <si>
    <t>IPA 2010 - JAČANJE RAZVOJA ORGANIZACIJA CIVILNOGA DRUŠTVA (OCD-a) U PODRUČJU JAVNOG ZAGOVARANJA I PRUŽANJA SOCIJALNIH USLUGA  A 509 048</t>
  </si>
  <si>
    <t>IPA I 2009 FFP RAC - JAČANJE KAPACITETA UREDA ZA UDRUGE VLADE RH U BORBI PROTIV KORUPCIJE   A 509 050</t>
  </si>
  <si>
    <t xml:space="preserve">   - preneseno iz 2011.</t>
  </si>
  <si>
    <t>sreću iz 2011. - izvor 41</t>
  </si>
  <si>
    <t xml:space="preserve">    - plan za 2012.</t>
  </si>
  <si>
    <t xml:space="preserve"> - uredske potrepštine (folije, vrećice, kartoni za tiskanje)</t>
  </si>
  <si>
    <t xml:space="preserve">    fiksni telefoni (HALO usluge, plaćeno za 12/11 i 01 - 02/12, mjesečno 165,74 kn)</t>
  </si>
  <si>
    <t xml:space="preserve">    mobilni telefoni (plaćeno za 12/11 i 01 - 02/12)</t>
  </si>
  <si>
    <t xml:space="preserve">    Metronet (plaćeno za 12/11 i 01 - 02/12, mjesečno 2.460,00 kn)</t>
  </si>
  <si>
    <t xml:space="preserve">    Internet (plaćeno za 12/11 i 01 - 02/12, mjesečno 527,67 kn)</t>
  </si>
  <si>
    <t xml:space="preserve">    mobilni Internet (plaćeno za 12/11 i 01 - 02/12)</t>
  </si>
  <si>
    <t xml:space="preserve"> - poštarina (otprema pošte i paketa, plaćeno za 12/11 i 01 - 02/12)</t>
  </si>
  <si>
    <t xml:space="preserve"> - RTV pristojba (plaćeno za 01 - 03/12, mjesečno 80,00 kn za 1 TV)</t>
  </si>
  <si>
    <t xml:space="preserve"> - tisak (dnevni i tjedni tisak, plaćeno za 12/11 i 01 - 02/12)</t>
  </si>
  <si>
    <t xml:space="preserve">    najam aparata za vodu - Bionatura (obveza iz 2011.)</t>
  </si>
  <si>
    <t xml:space="preserve">    najam poslovnog prostora i parkirnih mjesta - Zagrebtower (plaćeno za 01 - 04/12)</t>
  </si>
  <si>
    <t xml:space="preserve">    akontacija za troškove održavanja - Zagrebtower (plaćeno za 01 - 04/12)</t>
  </si>
  <si>
    <t xml:space="preserve">    Opalić - priprema materijala za Internet stranicu i druga izdanja ureda</t>
  </si>
  <si>
    <t xml:space="preserve">    Kristić - priprema izlaganja i materijala za javnu raspravu Partnerstvo za otvorenu vlast</t>
  </si>
  <si>
    <t xml:space="preserve">    Bužinkić - priprema materijal i izlaganja za javno savjetovanje o nacrtu kurikuluma </t>
  </si>
  <si>
    <t xml:space="preserve">    građanskog odgoja i obrazovanja</t>
  </si>
  <si>
    <t xml:space="preserve">    Marko Fortunović Ercegović - snimanje IPA 2009 događaja</t>
  </si>
  <si>
    <t xml:space="preserve">    Nata Hajdu - usluga prijevoda</t>
  </si>
  <si>
    <t xml:space="preserve"> - održavanje AV softwarea - Qubis (plaćeno za 01.01. - 31.12.2011.)</t>
  </si>
  <si>
    <t xml:space="preserve"> - održavanje računalne i serverske infrastrukture - Stromboli (pl. 12/11 i 01-02/12, mj. 4.375 kn)</t>
  </si>
  <si>
    <t xml:space="preserve"> - održavanje AV softwarea - Qubis (plaćeno za 10 - 12/11)</t>
  </si>
  <si>
    <t xml:space="preserve"> - interna reprezentacija (konzumacije, plaćeno za 01 - 02/12)</t>
  </si>
  <si>
    <t xml:space="preserve"> - vanjska reprezentacija (voda za piće)</t>
  </si>
  <si>
    <t xml:space="preserve"> - obveza iz 2011.</t>
  </si>
  <si>
    <t xml:space="preserve"> - bankarske usluge i usluge platnog prometa</t>
  </si>
  <si>
    <t xml:space="preserve"> - mobitel</t>
  </si>
  <si>
    <t xml:space="preserve"> - razlika za 07/11</t>
  </si>
  <si>
    <t xml:space="preserve"> - naknada troškova službenog putovanja (Goll)</t>
  </si>
  <si>
    <t xml:space="preserve"> - avio karta (Hansal)</t>
  </si>
  <si>
    <t xml:space="preserve"> - Sophos licenca za 2012. godinu - Qubis</t>
  </si>
  <si>
    <t xml:space="preserve"> - Microsoft licenca za 2012. godinu - Span</t>
  </si>
  <si>
    <t xml:space="preserve"> - Centar za civilne inicijative</t>
  </si>
  <si>
    <t xml:space="preserve"> - Forum za slobodu odgoja </t>
  </si>
  <si>
    <t xml:space="preserve"> - Hrvatski crveni križ</t>
  </si>
  <si>
    <t xml:space="preserve"> - STINE</t>
  </si>
  <si>
    <t xml:space="preserve"> - Srpski demokratski forum</t>
  </si>
  <si>
    <t xml:space="preserve"> - Partnerstvo za društveni razvoj</t>
  </si>
  <si>
    <t xml:space="preserve"> - Mreža mladih Hrvatske</t>
  </si>
  <si>
    <t xml:space="preserve"> - Otvorena medijska grupacija</t>
  </si>
  <si>
    <t xml:space="preserve"> - obaveza iz 2011.</t>
  </si>
  <si>
    <t xml:space="preserve">    Udruga Cenzura plus</t>
  </si>
  <si>
    <t xml:space="preserve">    Mreža udruga osoba s invaliditetom Dalmacije</t>
  </si>
  <si>
    <t xml:space="preserve">    Zelena akcija</t>
  </si>
  <si>
    <t xml:space="preserve">    Agencija lokalne demokracije</t>
  </si>
  <si>
    <t xml:space="preserve">    Autonomni centar ACT</t>
  </si>
  <si>
    <t xml:space="preserve">    Udruga osoba s cerebralnom i dječjom paralizom Rijeka</t>
  </si>
  <si>
    <t xml:space="preserve">    Udruga Terra</t>
  </si>
  <si>
    <t xml:space="preserve">    Lezbijska grupa Kontra</t>
  </si>
  <si>
    <t xml:space="preserve">    Udruga za biološka istraživanja BIOM</t>
  </si>
  <si>
    <t xml:space="preserve">    Kulturno prosvjetno društvo Sloga</t>
  </si>
  <si>
    <t xml:space="preserve">    Hrvatski institut za lokalnu samoupravu</t>
  </si>
  <si>
    <t xml:space="preserve">    Mirovna grupa mladih Dunav</t>
  </si>
  <si>
    <t xml:space="preserve">    Udruga pet +</t>
  </si>
  <si>
    <t xml:space="preserve">    Partnerstvo za društveni razvoj</t>
  </si>
  <si>
    <t xml:space="preserve">    Centar za žene žrtve rata - ROSA</t>
  </si>
  <si>
    <r>
      <t xml:space="preserve">PROVEDBA NACIONALNOG PROGRAMA SUZBIJANJA KORUPCIJE A 509 042 - </t>
    </r>
    <r>
      <rPr>
        <b/>
        <i/>
        <sz val="10"/>
        <rFont val="Times New Roman"/>
        <family val="1"/>
      </rPr>
      <t xml:space="preserve">organizacija konferencije Transparentnošću i otvorenim upravljanjem protiv korupcije - IZVOR 61 </t>
    </r>
  </si>
  <si>
    <t xml:space="preserve"> - plaćeno za 12/11</t>
  </si>
  <si>
    <r>
      <t xml:space="preserve">KONTAKT TOČKA ZA PROGRAM EUROPA ZA GRAĐANE (EU-ECP) A 509 044  - IZVOR 52 </t>
    </r>
    <r>
      <rPr>
        <b/>
        <i/>
        <sz val="10"/>
        <rFont val="Times New Roman"/>
        <family val="1"/>
      </rPr>
      <t>(</t>
    </r>
    <r>
      <rPr>
        <i/>
        <sz val="10"/>
        <rFont val="Times New Roman"/>
        <family val="1"/>
      </rPr>
      <t>prenesena sredstva iz 2011. godine 51.730,26 kuna, plan za 2012. godinu 150.000,00, uplaćeno u 2012. - 149.400,00 kn)</t>
    </r>
  </si>
  <si>
    <t xml:space="preserve">        IZVJEŠĆE O SREDSTVIMA I UTROŠKU SREDSTAVA OD 01.01. DO 30.06.2012.</t>
  </si>
  <si>
    <t>UTROŠENO                                    01.01. - 30.06.2012.</t>
  </si>
  <si>
    <t xml:space="preserve"> - uredske potrepštine (folije, vrećice, kartoni za tiskanje, fascikli)</t>
  </si>
  <si>
    <t xml:space="preserve"> - literatura (pretplata za 2012. na: Hrvatska i komp. javna uprava, Informator, European voice)</t>
  </si>
  <si>
    <t xml:space="preserve">    fiksni telefoni (HALO usluge, plaćeno za 12/11 i 01 - 05/12, mjesečno 168,44 kn)</t>
  </si>
  <si>
    <t xml:space="preserve">    mobilni telefoni (plaćeno za 12/11 i 01 - 05/12)</t>
  </si>
  <si>
    <t xml:space="preserve">    Metronet (plaćeno za 12/11 i 01 - 05/12)</t>
  </si>
  <si>
    <t xml:space="preserve">    Internet (plaćeno za 12/11 i 01 - 05/12)</t>
  </si>
  <si>
    <t xml:space="preserve"> - poštarina (otprema pošte i paketa, plaćeno za 12/11 i 01 - 05/12)</t>
  </si>
  <si>
    <t xml:space="preserve"> - RTV pristojba (plaćeno za 01 - 06/12, mjesečno 80,00 kn za 1 TV)</t>
  </si>
  <si>
    <t xml:space="preserve"> - tisak (dnevni i tjedni tisak, plaćeno za 12/11 i 01 - 05/12)</t>
  </si>
  <si>
    <t xml:space="preserve"> - ostale usluge promidžbe i informiranja:</t>
  </si>
  <si>
    <t xml:space="preserve">    emitiranje oglasa u HR mreži - HRT</t>
  </si>
  <si>
    <t xml:space="preserve">    brošura Europa za građane - Prodigital</t>
  </si>
  <si>
    <t xml:space="preserve">    najam poslovnog prostora i parkirnih mjesta - Zagrebtower (plaćeno za 01 - 07/12)</t>
  </si>
  <si>
    <t xml:space="preserve">    akontacija za troškove održavanja - Zagrebtower (plaćeno za 01 - 07/12)</t>
  </si>
  <si>
    <t xml:space="preserve">    najam aparata za vodu - Bionatura</t>
  </si>
  <si>
    <t xml:space="preserve">    ostalo</t>
  </si>
  <si>
    <t xml:space="preserve">    Izvornik - usluga prijevoda</t>
  </si>
  <si>
    <t xml:space="preserve"> - održavanje računalne i serverske infrastrukture - Stromboli (plaćeno 01 - 06/12, mj. 4.375 kn)</t>
  </si>
  <si>
    <t xml:space="preserve"> - održavanje i programska podrška za korištenje računalnog programa Potpora_plus (plaćeno</t>
  </si>
  <si>
    <t xml:space="preserve">    03 - 05/12, mjesečno 8.750,00 kn) - Impakt</t>
  </si>
  <si>
    <t xml:space="preserve"> - film i izrada fotografija </t>
  </si>
  <si>
    <t xml:space="preserve"> - avio karta (Pavić-Rogošić, Goll)</t>
  </si>
  <si>
    <t xml:space="preserve"> - interna reprezentacija (konzumacije, plaćeno za 01 - 02/12 i 05/12)</t>
  </si>
  <si>
    <t xml:space="preserve"> - vanjska reprezentacija </t>
  </si>
  <si>
    <t xml:space="preserve"> - cvjetni aranžman na predstavljaju IPA 2009</t>
  </si>
  <si>
    <t xml:space="preserve"> - plaćeno za 12/11 i 01 - 05/12</t>
  </si>
  <si>
    <t xml:space="preserve">    Šalaj - priprema neovisne procjene nacrta Nacionalne strategije od 2012. do 2016.</t>
  </si>
  <si>
    <t xml:space="preserve">    Ceraneo - procjena nacrta Nacionalne strategije od 2012. do 2016.</t>
  </si>
  <si>
    <t xml:space="preserve"> - naknada troškova službenog putovanja (Goll, Hansal)</t>
  </si>
  <si>
    <t xml:space="preserve"> - DOOR </t>
  </si>
  <si>
    <t xml:space="preserve"> - Udruga za promicanje inkluzije Podružnica Šibenik</t>
  </si>
  <si>
    <t xml:space="preserve"> - Udruga MI</t>
  </si>
  <si>
    <t xml:space="preserve"> - Ženska soba - Centar za seksualna prava</t>
  </si>
  <si>
    <t xml:space="preserve"> - Udruga osoba s invaliditetom Karlovačke županije</t>
  </si>
  <si>
    <t xml:space="preserve"> - Udruge Projekt građanske demokratske inicijative PGDI</t>
  </si>
  <si>
    <t xml:space="preserve"> - Udruga mladih Breza</t>
  </si>
  <si>
    <t xml:space="preserve"> - troškovi u 2012. godini:</t>
  </si>
  <si>
    <t xml:space="preserve">    Forum za slobodu odgoja, Zagreb</t>
  </si>
  <si>
    <t xml:space="preserve">    Otvorena medijska grupacija, Zagreb</t>
  </si>
  <si>
    <t xml:space="preserve">    Udruga BABE</t>
  </si>
  <si>
    <t xml:space="preserve">    Cenzura plus udruga za promicanje ljudskih prava, Split</t>
  </si>
  <si>
    <t xml:space="preserve">    Documenta - Centar za suočavanje s prošlošću, Zagreb</t>
  </si>
  <si>
    <t xml:space="preserve">    Hrvatski savez mandolinističkih orkestara, Imotski</t>
  </si>
  <si>
    <t xml:space="preserve">    Centar za politiku razvoja malih i srednjih poduzeća i poduzetništva, Zagreb</t>
  </si>
  <si>
    <t xml:space="preserve">    Centar za mlade - kreatori, ne konzmenti, Osijek</t>
  </si>
  <si>
    <t xml:space="preserve">    Udruga osoba s invaliditetom Karlovačke županije</t>
  </si>
  <si>
    <t xml:space="preserve">    Udruga Medijska tvornica, Zagreb</t>
  </si>
  <si>
    <r>
      <t xml:space="preserve">KONTAKT TOČKA ZA PROGRAM EUROPA ZA GRAĐANE (EU-ECP) A 509 044  - IZVOR 52 </t>
    </r>
    <r>
      <rPr>
        <b/>
        <i/>
        <sz val="10"/>
        <rFont val="Times New Roman"/>
        <family val="1"/>
      </rPr>
      <t>(</t>
    </r>
    <r>
      <rPr>
        <i/>
        <sz val="10"/>
        <rFont val="Times New Roman"/>
        <family val="1"/>
      </rPr>
      <t>prenesena sredstva iz 2011. godine 51.730,26 kuna, plan za 2012. godinu 150.000,00, uplaćeno u 2012. - 169.273,39 kn)</t>
    </r>
  </si>
  <si>
    <t xml:space="preserve">        IZVJEŠĆE O SREDSTVIMA I UTROŠKU SREDSTAVA OD 01.01. DO 22.08.2012.</t>
  </si>
  <si>
    <t>UTROŠENO                                    01.01. - 22.08.2012.</t>
  </si>
  <si>
    <t xml:space="preserve"> - garnitura čaša</t>
  </si>
  <si>
    <t xml:space="preserve">    fiksni telefoni (HALO usluge, plaćeno za 12/11 i 01 - 06/12, mjesečno 168,44 kn)</t>
  </si>
  <si>
    <t xml:space="preserve">    mobilni telefoni (plaćeno za 12/11 i 01 - 06/12)</t>
  </si>
  <si>
    <t xml:space="preserve">    Metronet (plaćeno za 12/11 i 01 - 06/12)</t>
  </si>
  <si>
    <t xml:space="preserve">    Internet (plaćeno za 12/11 i 01 - 06/12)</t>
  </si>
  <si>
    <t xml:space="preserve"> - poštarina (otprema pošte i paketa, plaćeno za 12/11 i 01 - 06/12)</t>
  </si>
  <si>
    <t xml:space="preserve"> - RTV pristojba (plaćeno za 01 - 08/12, mjesečno 80,00 kn za 1 TV)</t>
  </si>
  <si>
    <t xml:space="preserve">    akontacija za troškove održavanja - Zagrebtower (plaćeno za 01 - 08/12)</t>
  </si>
  <si>
    <t xml:space="preserve">    najam poslovnog prostora i parkirnih mjesta - Zagrebtower (plaćeno za 01 - 08/12)</t>
  </si>
  <si>
    <t xml:space="preserve">    Šoštarić - statistička obrada podataka</t>
  </si>
  <si>
    <t xml:space="preserve">    Jurinić - izrada pregleda podataka</t>
  </si>
  <si>
    <t xml:space="preserve"> - ugovor o djelu:</t>
  </si>
  <si>
    <t xml:space="preserve">    Plazibat - volonterka</t>
  </si>
  <si>
    <t xml:space="preserve">    Pajić-Jurinić - lektura s računalnim unosom dokumenata</t>
  </si>
  <si>
    <t xml:space="preserve">    Marija Maras - usluga prijevoda</t>
  </si>
  <si>
    <t xml:space="preserve">    dijeljenje letaka</t>
  </si>
  <si>
    <t xml:space="preserve"> - održavanje računalne i serverske infrastrukture - Stromboli (plaćeno 01 - 08/12, mj. 4.375 kn)</t>
  </si>
  <si>
    <t xml:space="preserve">    03 - 06/12, mjesečno 8.750,00 kn) - Impakt</t>
  </si>
  <si>
    <t xml:space="preserve"> - interna reprezentacija (konzumacije, plaćeno za 01 - 02/12, 05/12 i 07/12)</t>
  </si>
  <si>
    <t xml:space="preserve"> - vijenac</t>
  </si>
  <si>
    <t>4227 UREĐAJI, STROJEVI I OPREMA ZA OSTALE NAMJENE</t>
  </si>
  <si>
    <t xml:space="preserve"> - hladnjak</t>
  </si>
  <si>
    <t xml:space="preserve"> - plaćeno za 12/11 i 01 - 06/12</t>
  </si>
  <si>
    <t xml:space="preserve"> - dnevno praćenje media - Pressclipping</t>
  </si>
  <si>
    <t xml:space="preserve">        IZVJEŠĆE O SREDSTVIMA I UTROŠKU SREDSTAVA OD 01.01. DO 30.09.2012.</t>
  </si>
  <si>
    <t>UTROŠENO                                    01.01. - 30.09.2012.</t>
  </si>
  <si>
    <t>Izvršenje je u skladu sa Uputom Ministarstva financija prema kojoj u slučaju kada proračunski korisnik na 4. razini aktivnosti/projekta ima manje planirana sredstva od potrebnih može izvršavati rashode i izdatke na toj razini iznad plana bez prethodne suglasnosti Ministarstva financija, a do visine raspoloživih sredstava na 3. razini ***</t>
  </si>
  <si>
    <t xml:space="preserve">    fiksni telefoni (HALO usluge, plaćeno za 12/11 i 01 - 08/12, mjesečno 168,44 kn)</t>
  </si>
  <si>
    <t xml:space="preserve">    mobilni telefoni (plaćeno za 12/11 i 01 - 08/12)</t>
  </si>
  <si>
    <t xml:space="preserve">    Metronet (plaćeno za 12/11 i 01 - 08/12)</t>
  </si>
  <si>
    <t xml:space="preserve">    Internet (plaćeno za 12/11 i 01 - 08/12)</t>
  </si>
  <si>
    <t xml:space="preserve"> - RTV pristojba (plaćeno za 01 - 09/12, mjesečno 80,00 kn za 1 TV)</t>
  </si>
  <si>
    <t xml:space="preserve"> - tisak (dnevni i tjedni tisak, plaćeno za 12/11, 01 - 05/12 i 08/12)</t>
  </si>
  <si>
    <t xml:space="preserve">    "klik"</t>
  </si>
  <si>
    <t xml:space="preserve">    Mikulec, Jaković, Milić, Krnjak - dijeljenje letaka</t>
  </si>
  <si>
    <t xml:space="preserve">    03 - 08/12, mjesečno 8.750,00 kn) - Impakt</t>
  </si>
  <si>
    <t xml:space="preserve"> - održavanje računalne i serverske infrastrukture - Stromboli (plaćeno 01 - 09/12, mj. 4.375 kn)</t>
  </si>
  <si>
    <t xml:space="preserve"> - film i izrada fotografija - Boris Cvjetanović</t>
  </si>
  <si>
    <t xml:space="preserve"> - hladnjak - Deak tehna</t>
  </si>
  <si>
    <t>Izvršenje je u skladu sa Uputom Ministarstva financija prema kojoj proračunski korisnik ukoliko ima dovoljno planiranih sredstava na 3. razini može otvoriti potreban konto na 4. razini</t>
  </si>
  <si>
    <t xml:space="preserve"> - plaćeno za 12/11 i 01 - 07/12</t>
  </si>
  <si>
    <t xml:space="preserve"> - dnevno praćenje media - Press clipping (plaćeno za 06/12)</t>
  </si>
  <si>
    <t xml:space="preserve">    Pajić-Jurinić - lektura </t>
  </si>
  <si>
    <t xml:space="preserve"> - AKOPPN</t>
  </si>
  <si>
    <t xml:space="preserve"> - Zajedno do održivog razvoja Hrvatske</t>
  </si>
  <si>
    <t xml:space="preserve">    Kuća ljudskih prava</t>
  </si>
  <si>
    <t xml:space="preserve">    Breza - Udruga za rad s mladima, Osijek</t>
  </si>
  <si>
    <t xml:space="preserve">    Udruga Jablani, Zagreb</t>
  </si>
  <si>
    <t xml:space="preserve">    Ženska soba - Centar za seksualna prava</t>
  </si>
  <si>
    <t xml:space="preserve">    Mreža mladih Hrvatske, Zagreb</t>
  </si>
  <si>
    <t xml:space="preserve">    Srpski demokratski forum, Zagreb</t>
  </si>
  <si>
    <t xml:space="preserve">    DEŠA, Dubrovnik</t>
  </si>
  <si>
    <t xml:space="preserve">    Regionalni centar za jednakost spolova, Zagreb</t>
  </si>
  <si>
    <t xml:space="preserve">    Riječki sportski savez, Rijeka</t>
  </si>
  <si>
    <t xml:space="preserve">    Udruga topli dom, Mista</t>
  </si>
  <si>
    <t xml:space="preserve">    Projekt građanske demokratske inicijative</t>
  </si>
  <si>
    <t xml:space="preserve">    Udruga mladih za promicanje kreativnosti, razvoja, informatike i druženja</t>
  </si>
  <si>
    <t xml:space="preserve">    Institut Stine</t>
  </si>
  <si>
    <t xml:space="preserve">    Carpe diem, Karlovac</t>
  </si>
  <si>
    <t xml:space="preserve">    Udruga MI, Sinj</t>
  </si>
  <si>
    <t xml:space="preserve"> - poštarina (otprema pošte i paketa, plaćeno za 12/11 i 01 - 08/12)</t>
  </si>
  <si>
    <t xml:space="preserve">    akontacija za troškove održavanja - Zagrebtower (plaćeno za 01 - 09/12)</t>
  </si>
  <si>
    <t xml:space="preserve">    najam poslovnog prostora i parkirnih mjesta - Zagrebtower (plaćeno za 01 - 09/12)</t>
  </si>
  <si>
    <t xml:space="preserve"> - interna reprezentacija (konzumacije, plaćeno za 01 - 02/12, 05/12, 07/12 i 09/12)</t>
  </si>
  <si>
    <t xml:space="preserve"> - razlika 2008/2009</t>
  </si>
  <si>
    <t xml:space="preserve">        IZVJEŠĆE O SREDSTVIMA I UTROŠKU SREDSTAVA OD 01.01. DO 22.10.2012.</t>
  </si>
  <si>
    <t>UTROŠENO                                    01.01. - 22.10.2012.</t>
  </si>
  <si>
    <t xml:space="preserve">    fiksni telefoni (HALO usluge, plaćeno za 12/11 i 01 - 09/12, mjesečno 168,44 kn)</t>
  </si>
  <si>
    <t xml:space="preserve">    mobilni telefoni (plaćeno za 12/11 i 01 - 09/12)</t>
  </si>
  <si>
    <t xml:space="preserve">    Internet (plaćeno za 12/11 i 01 - 09/12)</t>
  </si>
  <si>
    <t xml:space="preserve">    Metronet (plaćeno za 12/11 i 01 - 09/12)</t>
  </si>
  <si>
    <t xml:space="preserve"> - tisak (dnevni i tjedni tisak, plaćeno za 12/11, 01 - 05/12 i 08 - 09/12)</t>
  </si>
  <si>
    <t xml:space="preserve"> - RTV pristojba (plaćeno za 01 - 10/12, mjesečno 80,00 kn za 1 TV)</t>
  </si>
  <si>
    <t xml:space="preserve">    najam poslovnog prostora i parkirnih mjesta - Zagrebtower (plaćeno za 01 - 10/12)</t>
  </si>
  <si>
    <t xml:space="preserve">    akontacija za troškove održavanja - Zagrebtower (plaćeno za 01 - 10/12)</t>
  </si>
  <si>
    <t xml:space="preserve">    Dubrovnik brodovi - pratnja gostiju</t>
  </si>
  <si>
    <t xml:space="preserve"> - održavanje računalne i serverske infrastrukture - Stromboli (plaćeno 01 - 10/12, mj. 4.375 kn)</t>
  </si>
  <si>
    <t xml:space="preserve">    03 - 09/12, mjesečno 8.750,00 kn) - Impakt</t>
  </si>
  <si>
    <t xml:space="preserve"> - smještaj sudionika sastanka u Dubrovniku</t>
  </si>
  <si>
    <t xml:space="preserve"> - plaćeno za 12/11 i 01 - 08/12</t>
  </si>
  <si>
    <t xml:space="preserve"> - naknada troškova službenog putovanja (Goll, Hansal, Jakir Bajo)</t>
  </si>
  <si>
    <t xml:space="preserve"> - najam vozila za prijevoz sudionika konferencije - Delimium travel</t>
  </si>
  <si>
    <t xml:space="preserve"> - grafička priprema za roll up stalak - Print studio</t>
  </si>
  <si>
    <t xml:space="preserve"> - Centar za mir, nenasilje i ljudska prava</t>
  </si>
  <si>
    <t xml:space="preserve">        IZVJEŠĆE O SREDSTVIMA I UTROŠKU SREDSTAVA OD 01.01. DO 31.12.2012.</t>
  </si>
  <si>
    <t>UTROŠENO                                    01.01. - 31.12.2012.</t>
  </si>
  <si>
    <t xml:space="preserve">izvor  11  :  </t>
  </si>
  <si>
    <t>izvor 12:</t>
  </si>
  <si>
    <t>izvor 54:</t>
  </si>
  <si>
    <t>izvor 11:</t>
  </si>
  <si>
    <t xml:space="preserve"> - darovi za djecu</t>
  </si>
  <si>
    <t xml:space="preserve"> - uredske potrepštine (CD, USB, folije, vrećice, kartoni za tiskanje, fascikli, registratori, </t>
  </si>
  <si>
    <t xml:space="preserve">    kuverte, olovke)</t>
  </si>
  <si>
    <t xml:space="preserve"> - literatura (pretplata za 2012. na: Hrvatska i komparativna javna uprava, Informator,</t>
  </si>
  <si>
    <t xml:space="preserve">    European voice)</t>
  </si>
  <si>
    <t xml:space="preserve"> - ostalo (trakice za akreditacije)</t>
  </si>
  <si>
    <t xml:space="preserve"> - šalica, keramička zdjela, vrč</t>
  </si>
  <si>
    <t xml:space="preserve"> - stalak za galone - Bionatura</t>
  </si>
  <si>
    <t xml:space="preserve">    fiksni telefoni (HALO usluge, plaćeno za 12/11 i 01 - 11/12, mjesečno 168,44 kn)</t>
  </si>
  <si>
    <t xml:space="preserve">    mobilni telefoni (plaćeno za 12/11 i 01 - 11/12)</t>
  </si>
  <si>
    <t xml:space="preserve">    Internet (plaćeno za 12/11 i 01 - 11/12)</t>
  </si>
  <si>
    <t xml:space="preserve">    Metronet (plaćeno za 12/11 i 01 - 11/12)</t>
  </si>
  <si>
    <t xml:space="preserve"> - poštarina (otprema pošte i paketa, plaćeno za 12/11 i 01 - 11/12)</t>
  </si>
  <si>
    <t xml:space="preserve"> - tisak (dnevni i tjedni tisak, plaćeno za 12/11 i 01 - 11/12)</t>
  </si>
  <si>
    <t xml:space="preserve"> - RTV pristojba (plaćeno za 01 - 12/12, mjesečno 80,00 kn za 1 TV)</t>
  </si>
  <si>
    <t xml:space="preserve">    oglas za prijem dva viša stručna savjetnika, stručnog savjetnika, dva stručna suradnika - </t>
  </si>
  <si>
    <t xml:space="preserve">    Narodne Novine</t>
  </si>
  <si>
    <t xml:space="preserve">    najam aparata za vodu - Bionatura (kvartalno 123,75 kn)</t>
  </si>
  <si>
    <t xml:space="preserve">    najam poslovnog prostora i parkirnih mjesta - Zagrebtower (plaćeno za 01 - 12/12)</t>
  </si>
  <si>
    <t xml:space="preserve">    akontacija za troškove održavanja - Zagrebtower (plaćeno za 01 - 12/12)</t>
  </si>
  <si>
    <r>
      <t xml:space="preserve"> - </t>
    </r>
    <r>
      <rPr>
        <sz val="10"/>
        <rFont val="Times New Roman"/>
        <family val="1"/>
      </rPr>
      <t>zdravstveni pregled djelatnika - Croatia zdravstveno osiguranje</t>
    </r>
  </si>
  <si>
    <t xml:space="preserve">    Floriani, Radonić - izrada testova za provjeru znanja</t>
  </si>
  <si>
    <t xml:space="preserve">    Sabljak, Maletić, Novotni - usluge unosa podataka</t>
  </si>
  <si>
    <t xml:space="preserve"> - ostale intelekturalne usluge </t>
  </si>
  <si>
    <t xml:space="preserve">    European Center for Not-fot-Profit Law - ugovor o tehničkoj suradnji</t>
  </si>
  <si>
    <t xml:space="preserve"> - održavanje računalne i serverske infrastrukture - Stromboli (plaćeno 01 - 12/12, mj. 4.375 kn)</t>
  </si>
  <si>
    <t xml:space="preserve"> - održavanje i programska podrška za korištenje računalnog programa Potpora-plus (plaćeno</t>
  </si>
  <si>
    <t xml:space="preserve">    03 - 12/12, mjesečno 8.750,00 kn) - Impakt</t>
  </si>
  <si>
    <t xml:space="preserve"> - antivirusna zaštita - Qubis (plaćeno za 10 - 12/11)</t>
  </si>
  <si>
    <r>
      <t xml:space="preserve"> -</t>
    </r>
    <r>
      <rPr>
        <sz val="10"/>
        <rFont val="Times New Roman"/>
        <family val="1"/>
      </rPr>
      <t xml:space="preserve"> grafička priprema brošure - Denona</t>
    </r>
  </si>
  <si>
    <t xml:space="preserve"> - film i izrada fotografija - Boris Cvjetanović, Hrvatski foto savez</t>
  </si>
  <si>
    <t xml:space="preserve"> - interna reprezentacija (konzumacije, plaćeno za 01 - 02/12, 05/12, 07/12 i 09 - 12/12)</t>
  </si>
  <si>
    <t>Izvršenje je u skladu sa Uputom Ministarstva financija prema kojoj ukoliko ima dovoljno planiranih sredstava na 3. razini može se izvršavati iznad plana pozicije na 4. razini</t>
  </si>
  <si>
    <t xml:space="preserve"> - plaćeno za 12/11 i 01 - 11/12</t>
  </si>
  <si>
    <t xml:space="preserve"> - najam konferencijske dvorane i opreme za seminar - Toplice sv. Martin</t>
  </si>
  <si>
    <t xml:space="preserve"> - usluga prijevoza - Meštrović prijevoz </t>
  </si>
  <si>
    <t xml:space="preserve"> -  tiskanje knjige Nacionalna strategija stvarnja poticajnog okruženja za razvoj civilnog </t>
  </si>
  <si>
    <t xml:space="preserve">    društva od 2012. - 2016. godine - Printera grupa</t>
  </si>
  <si>
    <t xml:space="preserve"> - tisak CD-a i publikacije "Izvještaj o financiranju projekata i programa ODC-a u 2012."</t>
  </si>
  <si>
    <t xml:space="preserve">    Ermego</t>
  </si>
  <si>
    <t xml:space="preserve">3239  OSTALE USLUGE </t>
  </si>
  <si>
    <t xml:space="preserve"> - naknada troškova službenog putovanja (Goll, Hansal, Jakir Bajo, Buvač, Kaselj)</t>
  </si>
  <si>
    <t xml:space="preserve"> - računalna oprema: printeri, računala, monitori, server, UPS, disk  - Stromboli, King ICT</t>
  </si>
  <si>
    <t xml:space="preserve"> - prijevoz sudionika Europskog sastanka inicijative partnerstvo za otvorenu vlast -</t>
  </si>
  <si>
    <t xml:space="preserve">    Gulliver travel i Delminium travel</t>
  </si>
  <si>
    <t xml:space="preserve"> - autorski ugovori:</t>
  </si>
  <si>
    <t xml:space="preserve">    Šoštarić - izrada analize financiranja udruga</t>
  </si>
  <si>
    <t xml:space="preserve"> - prijelom materijala o financiranju udruga za distribuciju jedinicama lokalne i područne</t>
  </si>
  <si>
    <t xml:space="preserve">   samouprave  - Ermego</t>
  </si>
  <si>
    <t xml:space="preserve"> - prijevoz sudionika regionalnog foruma Europa za građane - Varaždin tours</t>
  </si>
  <si>
    <t xml:space="preserve"> - najam dvorane za regionalni forum Europa za građane - Turist Varaždin</t>
  </si>
  <si>
    <t xml:space="preserve">  - autorski ugovori:</t>
  </si>
  <si>
    <r>
      <t xml:space="preserve">    </t>
    </r>
    <r>
      <rPr>
        <sz val="10"/>
        <rFont val="Times New Roman"/>
        <family val="1"/>
      </rPr>
      <t xml:space="preserve"> priprema i uređivanje fotografija za informativni glasnik Ureda - Zorko </t>
    </r>
  </si>
  <si>
    <t xml:space="preserve">    vođenje radionice Open Space /Regionalni forum Europa za građane - Šesti oblik</t>
  </si>
  <si>
    <t xml:space="preserve">    radionica Dizajn procesa i fascilitacija metodom otvorenog prostora Regionalnog foruma</t>
  </si>
  <si>
    <t xml:space="preserve">    Europa za građane u Varaždinu - Vidya savjetovanje</t>
  </si>
  <si>
    <t xml:space="preserve"> - prijevoz sudionika Regionalnog foruma Europa za građane 2012. </t>
  </si>
  <si>
    <t xml:space="preserve"> - smještaj sudionika regionalnog foruma Europa za građane 2012. </t>
  </si>
  <si>
    <t xml:space="preserve"> - ODRAZ - Održivi razvoj zajednice</t>
  </si>
  <si>
    <t xml:space="preserve"> - Centar za ženske studije </t>
  </si>
  <si>
    <t xml:space="preserve"> - Udruga za promicanje ljudskih prava i medijskih sloboda - Cenzura plus</t>
  </si>
  <si>
    <t xml:space="preserve"> - Ekološko društvo Pan - Karlovac</t>
  </si>
  <si>
    <t xml:space="preserve"> - Energetski institut Hrvoje Požar </t>
  </si>
  <si>
    <t xml:space="preserve"> - Centar za mirovne studije </t>
  </si>
  <si>
    <t xml:space="preserve"> - Udruga za promicanje ljudskih prava i medijskih sloboda Cenzura plus</t>
  </si>
  <si>
    <t>UKUPNO  A 509 048</t>
  </si>
  <si>
    <t xml:space="preserve">    Agencija lokalne demokracije - Brtonigla</t>
  </si>
  <si>
    <t xml:space="preserve">    Mirovna grupa mladih Vukovar</t>
  </si>
  <si>
    <t xml:space="preserve">    Europski dom Dubrovnik</t>
  </si>
  <si>
    <t xml:space="preserve">    Udruga gluhih i nagluhih Nova Gradiška</t>
  </si>
  <si>
    <t xml:space="preserve">    Centar za civilne inicijative, Zagreb</t>
  </si>
  <si>
    <t xml:space="preserve">    Hrvatski pravni centar, Zagreb</t>
  </si>
  <si>
    <t xml:space="preserve">    Europski dom Slavonski Brod</t>
  </si>
  <si>
    <t xml:space="preserve">    Centar za mirovne studije</t>
  </si>
  <si>
    <t xml:space="preserve">    Homo - udruga za zaštitu ljudskih prava  i građanskih sloboda</t>
  </si>
  <si>
    <t xml:space="preserve">    Zaklade za poticanje partnerstva i razvoj civilnog društva</t>
  </si>
  <si>
    <t xml:space="preserve">    Agencija lokalne demokracije,Osijek</t>
  </si>
  <si>
    <t xml:space="preserve">    Hrvatska gorska služba spašavanja, Zagreb</t>
  </si>
  <si>
    <t xml:space="preserve">    Udruga za razvoj civilnog društva SMART, Rijeka</t>
  </si>
  <si>
    <t xml:space="preserve">    Ustanova za razvoj civilnog društva, Osijek</t>
  </si>
  <si>
    <t xml:space="preserve">    Centar za mlade, Osijek</t>
  </si>
  <si>
    <t xml:space="preserve">    Institut za razvoj tržišta rada, Zagreb</t>
  </si>
  <si>
    <t xml:space="preserve">    Udruga za razvoj radijskih projekata Radio mreža Radionet, Zagreb</t>
  </si>
  <si>
    <t xml:space="preserve">    Hrvatska škola Outward Bound, Zagreb </t>
  </si>
  <si>
    <t xml:space="preserve">    Lokalna akcijska grupa Laura</t>
  </si>
  <si>
    <t xml:space="preserve">    Udruga za razvoj zajednice BNM</t>
  </si>
  <si>
    <t>IPA 2012 - 2013 IZRAVNA  DODJELA BESPOVRATNIH SREDSTAVA - URED ZA UDRUGE A 509 063</t>
  </si>
  <si>
    <t>UKUPNO  A 509 063</t>
  </si>
  <si>
    <t>IPA 2012 - 2013 IZRAVNA  DODJELA BESPOVRATNIH SREDSTAVA - NACIONALNA ZAKLADA ZA RAZVOJ CIVILNOG DRUŠTVA  A 509 064</t>
  </si>
  <si>
    <t xml:space="preserve"> - izravna dodjela bespovratnih sredstava po operaciji 4.2.8.</t>
  </si>
  <si>
    <t>3811 TEKUĆE DONACIJE U NOVCU - Izvor 54</t>
  </si>
  <si>
    <t>UKUPNO  A 509 064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</si>
</sst>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sz val="6"/>
      <name val="Times New Roman"/>
      <family val="1"/>
    </font>
    <font>
      <sz val="4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4" fillId="0" borderId="0" xfId="62" applyFont="1" applyBorder="1">
      <alignment/>
      <protection/>
    </xf>
    <xf numFmtId="0" fontId="5" fillId="0" borderId="0" xfId="62" applyFont="1">
      <alignment/>
      <protection/>
    </xf>
    <xf numFmtId="0" fontId="4" fillId="0" borderId="0" xfId="62" applyFont="1">
      <alignment/>
      <protection/>
    </xf>
    <xf numFmtId="0" fontId="2" fillId="0" borderId="0" xfId="62">
      <alignment/>
      <protection/>
    </xf>
    <xf numFmtId="0" fontId="2" fillId="0" borderId="0" xfId="62" applyFont="1" applyAlignment="1">
      <alignment horizontal="center"/>
      <protection/>
    </xf>
    <xf numFmtId="0" fontId="4" fillId="0" borderId="10" xfId="62" applyFont="1" applyBorder="1" applyAlignment="1">
      <alignment horizontal="left" vertical="center" wrapText="1"/>
      <protection/>
    </xf>
    <xf numFmtId="0" fontId="4" fillId="0" borderId="10" xfId="62" applyFont="1" applyBorder="1" applyAlignment="1">
      <alignment horizontal="center" vertical="center"/>
      <protection/>
    </xf>
    <xf numFmtId="1" fontId="4" fillId="0" borderId="10" xfId="62" applyNumberFormat="1" applyFont="1" applyBorder="1" applyAlignment="1">
      <alignment horizontal="center" vertical="center"/>
      <protection/>
    </xf>
    <xf numFmtId="0" fontId="5" fillId="0" borderId="0" xfId="62" applyFont="1">
      <alignment/>
      <protection/>
    </xf>
    <xf numFmtId="0" fontId="4" fillId="0" borderId="11" xfId="62" applyFont="1" applyBorder="1" applyAlignment="1">
      <alignment horizontal="left" vertical="center"/>
      <protection/>
    </xf>
    <xf numFmtId="4" fontId="4" fillId="0" borderId="11" xfId="62" applyNumberFormat="1" applyFont="1" applyBorder="1" applyAlignment="1">
      <alignment horizontal="right" vertical="distributed"/>
      <protection/>
    </xf>
    <xf numFmtId="1" fontId="4" fillId="0" borderId="11" xfId="62" applyNumberFormat="1" applyFont="1" applyBorder="1" applyAlignment="1">
      <alignment horizontal="right" vertical="distributed"/>
      <protection/>
    </xf>
    <xf numFmtId="0" fontId="4" fillId="0" borderId="12" xfId="62" applyFont="1" applyBorder="1" applyAlignment="1">
      <alignment horizontal="left" vertical="center"/>
      <protection/>
    </xf>
    <xf numFmtId="4" fontId="4" fillId="0" borderId="12" xfId="62" applyNumberFormat="1" applyFont="1" applyBorder="1" applyAlignment="1">
      <alignment horizontal="right" vertical="distributed"/>
      <protection/>
    </xf>
    <xf numFmtId="1" fontId="4" fillId="0" borderId="12" xfId="62" applyNumberFormat="1" applyFont="1" applyBorder="1" applyAlignment="1">
      <alignment horizontal="right" vertical="distributed"/>
      <protection/>
    </xf>
    <xf numFmtId="4" fontId="4" fillId="0" borderId="13" xfId="62" applyNumberFormat="1" applyFont="1" applyBorder="1" applyAlignment="1">
      <alignment horizontal="right" vertical="distributed"/>
      <protection/>
    </xf>
    <xf numFmtId="1" fontId="4" fillId="0" borderId="13" xfId="62" applyNumberFormat="1" applyFont="1" applyBorder="1" applyAlignment="1">
      <alignment horizontal="right" vertical="distributed"/>
      <protection/>
    </xf>
    <xf numFmtId="0" fontId="4" fillId="0" borderId="12" xfId="62" applyFont="1" applyBorder="1" applyAlignment="1">
      <alignment horizontal="left" vertical="center" wrapText="1"/>
      <protection/>
    </xf>
    <xf numFmtId="4" fontId="4" fillId="0" borderId="14" xfId="62" applyNumberFormat="1" applyFont="1" applyBorder="1" applyAlignment="1">
      <alignment horizontal="right" vertical="distributed"/>
      <protection/>
    </xf>
    <xf numFmtId="0" fontId="4" fillId="0" borderId="11" xfId="62" applyFont="1" applyBorder="1" applyAlignment="1">
      <alignment horizontal="left" vertical="center" wrapText="1"/>
      <protection/>
    </xf>
    <xf numFmtId="4" fontId="4" fillId="0" borderId="11" xfId="62" applyNumberFormat="1" applyFont="1" applyFill="1" applyBorder="1" applyAlignment="1">
      <alignment horizontal="right" vertical="distributed"/>
      <protection/>
    </xf>
    <xf numFmtId="0" fontId="4" fillId="0" borderId="12" xfId="62" applyFont="1" applyBorder="1">
      <alignment/>
      <protection/>
    </xf>
    <xf numFmtId="4" fontId="4" fillId="0" borderId="12" xfId="62" applyNumberFormat="1" applyFont="1" applyFill="1" applyBorder="1" applyAlignment="1">
      <alignment horizontal="right" vertical="distributed"/>
      <protection/>
    </xf>
    <xf numFmtId="0" fontId="4" fillId="0" borderId="13" xfId="62" applyFont="1" applyBorder="1" applyAlignment="1">
      <alignment horizontal="left" vertical="center" wrapText="1"/>
      <protection/>
    </xf>
    <xf numFmtId="0" fontId="5" fillId="0" borderId="0" xfId="62" applyFont="1" applyBorder="1">
      <alignment/>
      <protection/>
    </xf>
    <xf numFmtId="0" fontId="5" fillId="0" borderId="0" xfId="62" applyFont="1" applyFill="1">
      <alignment/>
      <protection/>
    </xf>
    <xf numFmtId="4" fontId="4" fillId="0" borderId="15" xfId="62" applyNumberFormat="1" applyFont="1" applyBorder="1" applyAlignment="1">
      <alignment horizontal="right" vertical="distributed"/>
      <protection/>
    </xf>
    <xf numFmtId="0" fontId="4" fillId="0" borderId="10" xfId="62" applyFont="1" applyBorder="1">
      <alignment/>
      <protection/>
    </xf>
    <xf numFmtId="0" fontId="4" fillId="0" borderId="14" xfId="62" applyFont="1" applyBorder="1" applyAlignment="1">
      <alignment horizontal="left" vertical="center" wrapText="1"/>
      <protection/>
    </xf>
    <xf numFmtId="0" fontId="4" fillId="0" borderId="15" xfId="0" applyNumberFormat="1" applyFont="1" applyBorder="1" applyAlignment="1">
      <alignment vertical="center" wrapText="1"/>
    </xf>
    <xf numFmtId="0" fontId="4" fillId="0" borderId="11" xfId="62" applyFont="1" applyFill="1" applyBorder="1" applyAlignment="1">
      <alignment horizontal="left" vertical="center" wrapText="1"/>
      <protection/>
    </xf>
    <xf numFmtId="1" fontId="4" fillId="0" borderId="11" xfId="62" applyNumberFormat="1" applyFont="1" applyFill="1" applyBorder="1" applyAlignment="1">
      <alignment horizontal="right" vertical="distributed"/>
      <protection/>
    </xf>
    <xf numFmtId="0" fontId="4" fillId="0" borderId="16" xfId="62" applyFont="1" applyFill="1" applyBorder="1" applyAlignment="1">
      <alignment horizontal="left" vertical="center" wrapText="1"/>
      <protection/>
    </xf>
    <xf numFmtId="0" fontId="4" fillId="0" borderId="0" xfId="62" applyFont="1" applyFill="1" applyBorder="1">
      <alignment/>
      <protection/>
    </xf>
    <xf numFmtId="1" fontId="4" fillId="0" borderId="12" xfId="62" applyNumberFormat="1" applyFont="1" applyFill="1" applyBorder="1" applyAlignment="1">
      <alignment horizontal="right" vertical="distributed"/>
      <protection/>
    </xf>
    <xf numFmtId="0" fontId="4" fillId="0" borderId="13" xfId="62" applyFont="1" applyFill="1" applyBorder="1" applyAlignment="1">
      <alignment horizontal="left" vertical="center" wrapText="1"/>
      <protection/>
    </xf>
    <xf numFmtId="4" fontId="4" fillId="0" borderId="13" xfId="62" applyNumberFormat="1" applyFont="1" applyFill="1" applyBorder="1" applyAlignment="1">
      <alignment horizontal="right" vertical="distributed"/>
      <protection/>
    </xf>
    <xf numFmtId="1" fontId="4" fillId="0" borderId="13" xfId="62" applyNumberFormat="1" applyFont="1" applyFill="1" applyBorder="1" applyAlignment="1">
      <alignment horizontal="right" vertical="distributed"/>
      <protection/>
    </xf>
    <xf numFmtId="0" fontId="2" fillId="0" borderId="0" xfId="62" applyFont="1">
      <alignment/>
      <protection/>
    </xf>
    <xf numFmtId="0" fontId="5" fillId="0" borderId="0" xfId="62" applyFont="1" applyFill="1" applyBorder="1">
      <alignment/>
      <protection/>
    </xf>
    <xf numFmtId="0" fontId="4" fillId="0" borderId="16" xfId="62" applyFont="1" applyBorder="1" applyAlignment="1">
      <alignment horizontal="left" vertical="center" wrapText="1"/>
      <protection/>
    </xf>
    <xf numFmtId="4" fontId="4" fillId="0" borderId="17" xfId="62" applyNumberFormat="1" applyFont="1" applyBorder="1" applyAlignment="1">
      <alignment horizontal="right" vertical="distributed"/>
      <protection/>
    </xf>
    <xf numFmtId="0" fontId="4" fillId="0" borderId="15" xfId="62" applyFont="1" applyFill="1" applyBorder="1" applyAlignment="1">
      <alignment horizontal="left" vertical="center" wrapText="1"/>
      <protection/>
    </xf>
    <xf numFmtId="0" fontId="5" fillId="0" borderId="11" xfId="62" applyFont="1" applyBorder="1">
      <alignment/>
      <protection/>
    </xf>
    <xf numFmtId="0" fontId="5" fillId="0" borderId="15" xfId="62" applyFont="1" applyBorder="1" applyAlignment="1">
      <alignment horizontal="left" vertical="center" wrapText="1"/>
      <protection/>
    </xf>
    <xf numFmtId="0" fontId="5" fillId="0" borderId="13" xfId="62" applyFont="1" applyBorder="1" applyAlignment="1">
      <alignment horizontal="left" vertical="center" wrapText="1"/>
      <protection/>
    </xf>
    <xf numFmtId="0" fontId="5" fillId="0" borderId="10" xfId="62" applyFont="1" applyFill="1" applyBorder="1" applyAlignment="1">
      <alignment horizontal="left" vertical="center" wrapText="1"/>
      <protection/>
    </xf>
    <xf numFmtId="4" fontId="5" fillId="0" borderId="13" xfId="62" applyNumberFormat="1" applyFont="1" applyBorder="1" applyAlignment="1">
      <alignment horizontal="right" vertical="distributed"/>
      <protection/>
    </xf>
    <xf numFmtId="4" fontId="5" fillId="0" borderId="15" xfId="62" applyNumberFormat="1" applyFont="1" applyBorder="1" applyAlignment="1">
      <alignment horizontal="right" vertical="distributed"/>
      <protection/>
    </xf>
    <xf numFmtId="1" fontId="5" fillId="0" borderId="13" xfId="62" applyNumberFormat="1" applyFont="1" applyBorder="1" applyAlignment="1">
      <alignment horizontal="right" vertical="distributed"/>
      <protection/>
    </xf>
    <xf numFmtId="0" fontId="5" fillId="0" borderId="0" xfId="62" applyFont="1" applyBorder="1">
      <alignment/>
      <protection/>
    </xf>
    <xf numFmtId="0" fontId="5" fillId="0" borderId="10" xfId="62" applyFont="1" applyBorder="1" applyAlignment="1">
      <alignment horizontal="left" vertical="center" wrapText="1"/>
      <protection/>
    </xf>
    <xf numFmtId="4" fontId="5" fillId="0" borderId="10" xfId="62" applyNumberFormat="1" applyFont="1" applyBorder="1" applyAlignment="1">
      <alignment horizontal="right" vertical="distributed"/>
      <protection/>
    </xf>
    <xf numFmtId="1" fontId="5" fillId="0" borderId="10" xfId="62" applyNumberFormat="1" applyFont="1" applyBorder="1" applyAlignment="1">
      <alignment horizontal="right" vertical="distributed"/>
      <protection/>
    </xf>
    <xf numFmtId="0" fontId="5" fillId="0" borderId="13" xfId="62" applyFont="1" applyBorder="1" applyAlignment="1">
      <alignment horizontal="left" vertical="center"/>
      <protection/>
    </xf>
    <xf numFmtId="4" fontId="5" fillId="0" borderId="0" xfId="62" applyNumberFormat="1" applyFont="1" applyBorder="1" applyAlignment="1">
      <alignment horizontal="right" vertical="distributed"/>
      <protection/>
    </xf>
    <xf numFmtId="0" fontId="5" fillId="0" borderId="15" xfId="62" applyFont="1" applyFill="1" applyBorder="1" applyAlignment="1">
      <alignment horizontal="left" vertical="center" wrapText="1"/>
      <protection/>
    </xf>
    <xf numFmtId="4" fontId="5" fillId="0" borderId="13" xfId="62" applyNumberFormat="1" applyFont="1" applyFill="1" applyBorder="1" applyAlignment="1">
      <alignment horizontal="right" vertical="distributed"/>
      <protection/>
    </xf>
    <xf numFmtId="4" fontId="5" fillId="0" borderId="10" xfId="62" applyNumberFormat="1" applyFont="1" applyFill="1" applyBorder="1" applyAlignment="1">
      <alignment horizontal="right" vertical="distributed"/>
      <protection/>
    </xf>
    <xf numFmtId="4" fontId="4" fillId="0" borderId="16" xfId="62" applyNumberFormat="1" applyFont="1" applyBorder="1" applyAlignment="1">
      <alignment horizontal="right" vertical="distributed"/>
      <protection/>
    </xf>
    <xf numFmtId="0" fontId="5" fillId="0" borderId="18" xfId="62" applyFont="1" applyFill="1" applyBorder="1" applyAlignment="1">
      <alignment horizontal="left" vertical="center" wrapText="1"/>
      <protection/>
    </xf>
    <xf numFmtId="0" fontId="4" fillId="0" borderId="12" xfId="62" applyFont="1" applyFill="1" applyBorder="1" applyAlignment="1">
      <alignment horizontal="left" vertical="center" wrapText="1"/>
      <protection/>
    </xf>
    <xf numFmtId="0" fontId="4" fillId="0" borderId="12" xfId="62" applyFont="1" applyFill="1" applyBorder="1">
      <alignment/>
      <protection/>
    </xf>
    <xf numFmtId="0" fontId="5" fillId="0" borderId="12" xfId="62" applyFont="1" applyFill="1" applyBorder="1">
      <alignment/>
      <protection/>
    </xf>
    <xf numFmtId="0" fontId="5" fillId="0" borderId="12" xfId="62" applyFont="1" applyFill="1" applyBorder="1">
      <alignment/>
      <protection/>
    </xf>
    <xf numFmtId="4" fontId="4" fillId="0" borderId="10" xfId="62" applyNumberFormat="1" applyFont="1" applyFill="1" applyBorder="1" applyAlignment="1">
      <alignment horizontal="right" vertical="distributed"/>
      <protection/>
    </xf>
    <xf numFmtId="1" fontId="4" fillId="0" borderId="10" xfId="62" applyNumberFormat="1" applyFont="1" applyFill="1" applyBorder="1" applyAlignment="1">
      <alignment horizontal="right" vertical="distributed"/>
      <protection/>
    </xf>
    <xf numFmtId="4" fontId="2" fillId="0" borderId="0" xfId="62" applyNumberFormat="1">
      <alignment/>
      <protection/>
    </xf>
    <xf numFmtId="0" fontId="4" fillId="11" borderId="0" xfId="62" applyFont="1" applyFill="1" applyBorder="1">
      <alignment/>
      <protection/>
    </xf>
    <xf numFmtId="0" fontId="4" fillId="11" borderId="0" xfId="62" applyFont="1" applyFill="1">
      <alignment/>
      <protection/>
    </xf>
    <xf numFmtId="0" fontId="5" fillId="0" borderId="15" xfId="62" applyFont="1" applyBorder="1" applyAlignment="1">
      <alignment horizontal="left" vertical="center"/>
      <protection/>
    </xf>
    <xf numFmtId="0" fontId="5" fillId="0" borderId="11" xfId="62" applyFont="1" applyFill="1" applyBorder="1">
      <alignment/>
      <protection/>
    </xf>
    <xf numFmtId="0" fontId="5" fillId="0" borderId="13" xfId="62" applyFont="1" applyFill="1" applyBorder="1" applyAlignment="1">
      <alignment horizontal="left" vertical="center" wrapText="1"/>
      <protection/>
    </xf>
    <xf numFmtId="1" fontId="5" fillId="0" borderId="13" xfId="62" applyNumberFormat="1" applyFont="1" applyFill="1" applyBorder="1" applyAlignment="1">
      <alignment horizontal="right" vertical="distributed"/>
      <protection/>
    </xf>
    <xf numFmtId="0" fontId="5" fillId="0" borderId="13" xfId="62" applyFont="1" applyFill="1" applyBorder="1">
      <alignment/>
      <protection/>
    </xf>
    <xf numFmtId="1" fontId="5" fillId="0" borderId="10" xfId="62" applyNumberFormat="1" applyFont="1" applyFill="1" applyBorder="1" applyAlignment="1">
      <alignment horizontal="right" vertical="distributed"/>
      <protection/>
    </xf>
    <xf numFmtId="0" fontId="5" fillId="0" borderId="10" xfId="62" applyFont="1" applyFill="1" applyBorder="1">
      <alignment/>
      <protection/>
    </xf>
    <xf numFmtId="0" fontId="5" fillId="0" borderId="15" xfId="59" applyFont="1" applyBorder="1" applyAlignment="1">
      <alignment horizontal="left" vertical="distributed" wrapText="1"/>
      <protection/>
    </xf>
    <xf numFmtId="0" fontId="4" fillId="0" borderId="11" xfId="62" applyFont="1" applyFill="1" applyBorder="1">
      <alignment/>
      <protection/>
    </xf>
    <xf numFmtId="0" fontId="5" fillId="0" borderId="13" xfId="60" applyFont="1" applyFill="1" applyBorder="1" applyAlignment="1">
      <alignment horizontal="left" vertical="center" wrapText="1"/>
      <protection/>
    </xf>
    <xf numFmtId="0" fontId="5" fillId="0" borderId="18" xfId="62" applyFont="1" applyBorder="1" applyAlignment="1">
      <alignment horizontal="left" vertical="center" wrapText="1"/>
      <protection/>
    </xf>
    <xf numFmtId="4" fontId="4" fillId="0" borderId="18" xfId="62" applyNumberFormat="1" applyFont="1" applyBorder="1" applyAlignment="1">
      <alignment horizontal="right" vertical="distributed"/>
      <protection/>
    </xf>
    <xf numFmtId="4" fontId="5" fillId="0" borderId="18" xfId="62" applyNumberFormat="1" applyFont="1" applyBorder="1" applyAlignment="1">
      <alignment horizontal="right" vertical="distributed"/>
      <protection/>
    </xf>
    <xf numFmtId="0" fontId="4" fillId="0" borderId="16" xfId="62" applyFont="1" applyBorder="1" applyAlignment="1">
      <alignment horizontal="left" vertical="center"/>
      <protection/>
    </xf>
    <xf numFmtId="4" fontId="5" fillId="0" borderId="19" xfId="62" applyNumberFormat="1" applyFont="1" applyBorder="1" applyAlignment="1">
      <alignment horizontal="right" vertical="distributed"/>
      <protection/>
    </xf>
    <xf numFmtId="0" fontId="4" fillId="0" borderId="14" xfId="62" applyFont="1" applyFill="1" applyBorder="1" applyAlignment="1">
      <alignment horizontal="left" vertical="center" wrapText="1"/>
      <protection/>
    </xf>
    <xf numFmtId="0" fontId="4" fillId="0" borderId="13" xfId="62" applyFont="1" applyBorder="1" applyAlignment="1">
      <alignment horizontal="left" vertical="center"/>
      <protection/>
    </xf>
    <xf numFmtId="0" fontId="5" fillId="0" borderId="0" xfId="62" applyFont="1" applyFill="1" applyBorder="1">
      <alignment/>
      <protection/>
    </xf>
    <xf numFmtId="0" fontId="2" fillId="0" borderId="0" xfId="62" applyFont="1">
      <alignment/>
      <protection/>
    </xf>
    <xf numFmtId="0" fontId="4" fillId="0" borderId="18" xfId="62" applyFont="1" applyBorder="1" applyAlignment="1">
      <alignment horizontal="center" vertical="center"/>
      <protection/>
    </xf>
    <xf numFmtId="4" fontId="4" fillId="0" borderId="15" xfId="62" applyNumberFormat="1" applyFont="1" applyFill="1" applyBorder="1" applyAlignment="1">
      <alignment horizontal="right" vertical="distributed"/>
      <protection/>
    </xf>
    <xf numFmtId="4" fontId="5" fillId="0" borderId="15" xfId="62" applyNumberFormat="1" applyFont="1" applyFill="1" applyBorder="1" applyAlignment="1">
      <alignment horizontal="right" vertical="distributed"/>
      <protection/>
    </xf>
    <xf numFmtId="4" fontId="5" fillId="0" borderId="18" xfId="62" applyNumberFormat="1" applyFont="1" applyFill="1" applyBorder="1" applyAlignment="1">
      <alignment horizontal="right" vertical="distributed"/>
      <protection/>
    </xf>
    <xf numFmtId="4" fontId="4" fillId="0" borderId="16" xfId="62" applyNumberFormat="1" applyFont="1" applyFill="1" applyBorder="1" applyAlignment="1">
      <alignment horizontal="right" vertical="distributed"/>
      <protection/>
    </xf>
    <xf numFmtId="4" fontId="4" fillId="0" borderId="14" xfId="62" applyNumberFormat="1" applyFont="1" applyFill="1" applyBorder="1" applyAlignment="1">
      <alignment horizontal="right" vertical="distributed"/>
      <protection/>
    </xf>
    <xf numFmtId="0" fontId="10" fillId="11" borderId="0" xfId="62" applyFont="1" applyFill="1">
      <alignment/>
      <protection/>
    </xf>
    <xf numFmtId="4" fontId="5" fillId="0" borderId="13" xfId="62" applyNumberFormat="1" applyFont="1" applyFill="1" applyBorder="1" applyAlignment="1">
      <alignment vertical="distributed"/>
      <protection/>
    </xf>
    <xf numFmtId="4" fontId="5" fillId="0" borderId="10" xfId="62" applyNumberFormat="1" applyFont="1" applyFill="1" applyBorder="1" applyAlignment="1">
      <alignment vertical="distributed"/>
      <protection/>
    </xf>
    <xf numFmtId="0" fontId="5" fillId="0" borderId="0" xfId="62" applyFont="1" applyFill="1">
      <alignment/>
      <protection/>
    </xf>
    <xf numFmtId="0" fontId="2" fillId="0" borderId="0" xfId="62" applyFont="1" applyFill="1">
      <alignment/>
      <protection/>
    </xf>
    <xf numFmtId="0" fontId="4" fillId="0" borderId="10" xfId="62" applyFont="1" applyFill="1" applyBorder="1">
      <alignment/>
      <protection/>
    </xf>
    <xf numFmtId="0" fontId="5" fillId="0" borderId="10" xfId="61" applyFont="1" applyBorder="1" applyAlignment="1">
      <alignment horizontal="left" vertical="center" wrapText="1"/>
      <protection/>
    </xf>
    <xf numFmtId="4" fontId="5" fillId="0" borderId="15" xfId="62" applyNumberFormat="1" applyFont="1" applyBorder="1" applyAlignment="1">
      <alignment horizontal="left" vertical="distributed"/>
      <protection/>
    </xf>
    <xf numFmtId="0" fontId="4" fillId="0" borderId="19" xfId="62" applyFont="1" applyBorder="1" applyAlignment="1">
      <alignment horizontal="center" vertical="center"/>
      <protection/>
    </xf>
    <xf numFmtId="4" fontId="4" fillId="0" borderId="10" xfId="62" applyNumberFormat="1" applyFont="1" applyBorder="1" applyAlignment="1">
      <alignment horizontal="center" vertical="center"/>
      <protection/>
    </xf>
    <xf numFmtId="4" fontId="4" fillId="0" borderId="0" xfId="62" applyNumberFormat="1" applyFont="1">
      <alignment/>
      <protection/>
    </xf>
    <xf numFmtId="0" fontId="4" fillId="3" borderId="11" xfId="62" applyFont="1" applyFill="1" applyBorder="1" applyAlignment="1">
      <alignment horizontal="left" vertical="center"/>
      <protection/>
    </xf>
    <xf numFmtId="4" fontId="4" fillId="3" borderId="16" xfId="62" applyNumberFormat="1" applyFont="1" applyFill="1" applyBorder="1" applyAlignment="1">
      <alignment horizontal="right" vertical="distributed"/>
      <protection/>
    </xf>
    <xf numFmtId="4" fontId="4" fillId="3" borderId="11" xfId="62" applyNumberFormat="1" applyFont="1" applyFill="1" applyBorder="1" applyAlignment="1">
      <alignment horizontal="right" vertical="distributed"/>
      <protection/>
    </xf>
    <xf numFmtId="1" fontId="4" fillId="3" borderId="11" xfId="62" applyNumberFormat="1" applyFont="1" applyFill="1" applyBorder="1" applyAlignment="1">
      <alignment horizontal="right" vertical="distributed"/>
      <protection/>
    </xf>
    <xf numFmtId="0" fontId="4" fillId="3" borderId="11" xfId="62" applyFont="1" applyFill="1" applyBorder="1" applyAlignment="1">
      <alignment horizontal="left" vertical="center" wrapText="1"/>
      <protection/>
    </xf>
    <xf numFmtId="0" fontId="5" fillId="3" borderId="0" xfId="62" applyFont="1" applyFill="1">
      <alignment/>
      <protection/>
    </xf>
    <xf numFmtId="0" fontId="4" fillId="3" borderId="0" xfId="62" applyFont="1" applyFill="1" applyBorder="1">
      <alignment/>
      <protection/>
    </xf>
    <xf numFmtId="0" fontId="4" fillId="3" borderId="12" xfId="62" applyFont="1" applyFill="1" applyBorder="1">
      <alignment/>
      <protection/>
    </xf>
    <xf numFmtId="0" fontId="4" fillId="9" borderId="12" xfId="62" applyFont="1" applyFill="1" applyBorder="1" applyAlignment="1">
      <alignment horizontal="left" vertical="center" wrapText="1"/>
      <protection/>
    </xf>
    <xf numFmtId="0" fontId="4" fillId="3" borderId="18" xfId="62" applyFont="1" applyFill="1" applyBorder="1" applyAlignment="1">
      <alignment horizontal="left" vertical="center" wrapText="1"/>
      <protection/>
    </xf>
    <xf numFmtId="4" fontId="4" fillId="3" borderId="18" xfId="62" applyNumberFormat="1" applyFont="1" applyFill="1" applyBorder="1" applyAlignment="1">
      <alignment horizontal="right" vertical="distributed"/>
      <protection/>
    </xf>
    <xf numFmtId="4" fontId="4" fillId="3" borderId="10" xfId="62" applyNumberFormat="1" applyFont="1" applyFill="1" applyBorder="1" applyAlignment="1">
      <alignment horizontal="right" vertical="distributed"/>
      <protection/>
    </xf>
    <xf numFmtId="1" fontId="4" fillId="3" borderId="10" xfId="62" applyNumberFormat="1" applyFont="1" applyFill="1" applyBorder="1" applyAlignment="1">
      <alignment vertical="distributed"/>
      <protection/>
    </xf>
    <xf numFmtId="4" fontId="4" fillId="3" borderId="10" xfId="62" applyNumberFormat="1" applyFont="1" applyFill="1" applyBorder="1" applyAlignment="1">
      <alignment vertical="distributed"/>
      <protection/>
    </xf>
    <xf numFmtId="0" fontId="5" fillId="9" borderId="0" xfId="62" applyFont="1" applyFill="1">
      <alignment/>
      <protection/>
    </xf>
    <xf numFmtId="1" fontId="4" fillId="3" borderId="10" xfId="62" applyNumberFormat="1" applyFont="1" applyFill="1" applyBorder="1" applyAlignment="1">
      <alignment horizontal="right" vertical="distributed"/>
      <protection/>
    </xf>
    <xf numFmtId="0" fontId="4" fillId="3" borderId="12" xfId="59" applyFont="1" applyFill="1" applyBorder="1" applyAlignment="1">
      <alignment horizontal="left" vertical="distributed" wrapText="1"/>
      <protection/>
    </xf>
    <xf numFmtId="0" fontId="2" fillId="3" borderId="12" xfId="62" applyFont="1" applyFill="1" applyBorder="1">
      <alignment/>
      <protection/>
    </xf>
    <xf numFmtId="0" fontId="6" fillId="3" borderId="0" xfId="62" applyFont="1" applyFill="1">
      <alignment/>
      <protection/>
    </xf>
    <xf numFmtId="0" fontId="2" fillId="3" borderId="0" xfId="62" applyFont="1" applyFill="1">
      <alignment/>
      <protection/>
    </xf>
    <xf numFmtId="0" fontId="2" fillId="9" borderId="0" xfId="62" applyFont="1" applyFill="1">
      <alignment/>
      <protection/>
    </xf>
    <xf numFmtId="0" fontId="2" fillId="3" borderId="0" xfId="62" applyFont="1" applyFill="1">
      <alignment/>
      <protection/>
    </xf>
    <xf numFmtId="0" fontId="4" fillId="3" borderId="16" xfId="62" applyFont="1" applyFill="1" applyBorder="1" applyAlignment="1">
      <alignment horizontal="left" vertical="center" wrapText="1"/>
      <protection/>
    </xf>
    <xf numFmtId="0" fontId="2" fillId="3" borderId="0" xfId="62" applyFill="1">
      <alignment/>
      <protection/>
    </xf>
    <xf numFmtId="0" fontId="2" fillId="9" borderId="0" xfId="62" applyFill="1">
      <alignment/>
      <protection/>
    </xf>
    <xf numFmtId="1" fontId="4" fillId="3" borderId="13" xfId="62" applyNumberFormat="1" applyFont="1" applyFill="1" applyBorder="1" applyAlignment="1">
      <alignment horizontal="right" vertical="distributed"/>
      <protection/>
    </xf>
    <xf numFmtId="4" fontId="4" fillId="3" borderId="13" xfId="62" applyNumberFormat="1" applyFont="1" applyFill="1" applyBorder="1" applyAlignment="1">
      <alignment horizontal="right" vertical="distributed"/>
      <protection/>
    </xf>
    <xf numFmtId="1" fontId="5" fillId="0" borderId="15" xfId="62" applyNumberFormat="1" applyFont="1" applyFill="1" applyBorder="1" applyAlignment="1">
      <alignment horizontal="right" vertical="distributed"/>
      <protection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33" borderId="0" xfId="62" applyFont="1" applyFill="1" applyBorder="1">
      <alignment/>
      <protection/>
    </xf>
    <xf numFmtId="0" fontId="5" fillId="33" borderId="11" xfId="62" applyFont="1" applyFill="1" applyBorder="1">
      <alignment/>
      <protection/>
    </xf>
    <xf numFmtId="0" fontId="5" fillId="33" borderId="13" xfId="62" applyFont="1" applyFill="1" applyBorder="1">
      <alignment/>
      <protection/>
    </xf>
    <xf numFmtId="0" fontId="5" fillId="33" borderId="0" xfId="62" applyFont="1" applyFill="1" applyBorder="1">
      <alignment/>
      <protection/>
    </xf>
    <xf numFmtId="0" fontId="4" fillId="33" borderId="11" xfId="62" applyFont="1" applyFill="1" applyBorder="1">
      <alignment/>
      <protection/>
    </xf>
    <xf numFmtId="0" fontId="2" fillId="0" borderId="0" xfId="62" applyFont="1" applyFill="1">
      <alignment/>
      <protection/>
    </xf>
    <xf numFmtId="1" fontId="4" fillId="0" borderId="15" xfId="62" applyNumberFormat="1" applyFont="1" applyFill="1" applyBorder="1" applyAlignment="1">
      <alignment horizontal="right" vertical="distributed"/>
      <protection/>
    </xf>
    <xf numFmtId="0" fontId="4" fillId="0" borderId="15" xfId="62" applyFont="1" applyFill="1" applyBorder="1" applyAlignment="1">
      <alignment horizontal="left" vertical="center"/>
      <protection/>
    </xf>
    <xf numFmtId="0" fontId="5" fillId="33" borderId="11" xfId="62" applyFont="1" applyFill="1" applyBorder="1">
      <alignment/>
      <protection/>
    </xf>
    <xf numFmtId="0" fontId="4" fillId="0" borderId="13" xfId="62" applyFont="1" applyFill="1" applyBorder="1">
      <alignment/>
      <protection/>
    </xf>
    <xf numFmtId="0" fontId="5" fillId="0" borderId="20" xfId="62" applyFont="1" applyFill="1" applyBorder="1">
      <alignment/>
      <protection/>
    </xf>
    <xf numFmtId="0" fontId="4" fillId="0" borderId="17" xfId="62" applyFont="1" applyFill="1" applyBorder="1">
      <alignment/>
      <protection/>
    </xf>
    <xf numFmtId="1" fontId="5" fillId="0" borderId="18" xfId="62" applyNumberFormat="1" applyFont="1" applyFill="1" applyBorder="1" applyAlignment="1">
      <alignment horizontal="right" vertical="distributed"/>
      <protection/>
    </xf>
    <xf numFmtId="0" fontId="2" fillId="0" borderId="0" xfId="62" applyFont="1" applyFill="1" applyAlignment="1">
      <alignment horizontal="center"/>
      <protection/>
    </xf>
    <xf numFmtId="0" fontId="10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vertical="center"/>
      <protection/>
    </xf>
    <xf numFmtId="0" fontId="5" fillId="0" borderId="21" xfId="62" applyFont="1" applyFill="1" applyBorder="1">
      <alignment/>
      <protection/>
    </xf>
    <xf numFmtId="0" fontId="6" fillId="0" borderId="0" xfId="62" applyFont="1" applyFill="1">
      <alignment/>
      <protection/>
    </xf>
    <xf numFmtId="0" fontId="5" fillId="0" borderId="22" xfId="62" applyFont="1" applyFill="1" applyBorder="1">
      <alignment/>
      <protection/>
    </xf>
    <xf numFmtId="0" fontId="5" fillId="0" borderId="20" xfId="62" applyFont="1" applyFill="1" applyBorder="1">
      <alignment/>
      <protection/>
    </xf>
    <xf numFmtId="0" fontId="5" fillId="0" borderId="11" xfId="62" applyFont="1" applyFill="1" applyBorder="1">
      <alignment/>
      <protection/>
    </xf>
    <xf numFmtId="0" fontId="2" fillId="0" borderId="0" xfId="62" applyFill="1">
      <alignment/>
      <protection/>
    </xf>
    <xf numFmtId="0" fontId="5" fillId="0" borderId="15" xfId="62" applyFont="1" applyFill="1" applyBorder="1" applyAlignment="1">
      <alignment horizontal="left" vertical="center"/>
      <protection/>
    </xf>
    <xf numFmtId="1" fontId="5" fillId="0" borderId="15" xfId="62" applyNumberFormat="1" applyFont="1" applyBorder="1" applyAlignment="1">
      <alignment horizontal="right" vertical="distributed"/>
      <protection/>
    </xf>
    <xf numFmtId="4" fontId="5" fillId="0" borderId="15" xfId="62" applyNumberFormat="1" applyFont="1" applyFill="1" applyBorder="1" applyAlignment="1">
      <alignment vertical="distributed"/>
      <protection/>
    </xf>
    <xf numFmtId="1" fontId="5" fillId="0" borderId="18" xfId="62" applyNumberFormat="1" applyFont="1" applyBorder="1" applyAlignment="1">
      <alignment horizontal="right" vertical="distributed"/>
      <protection/>
    </xf>
    <xf numFmtId="0" fontId="2" fillId="0" borderId="0" xfId="62" applyFont="1" applyFill="1" applyBorder="1">
      <alignment/>
      <protection/>
    </xf>
    <xf numFmtId="0" fontId="4" fillId="3" borderId="12" xfId="62" applyFont="1" applyFill="1" applyBorder="1" applyAlignment="1">
      <alignment horizontal="left" vertical="center"/>
      <protection/>
    </xf>
    <xf numFmtId="4" fontId="4" fillId="3" borderId="14" xfId="62" applyNumberFormat="1" applyFont="1" applyFill="1" applyBorder="1" applyAlignment="1">
      <alignment horizontal="right" vertical="distributed"/>
      <protection/>
    </xf>
    <xf numFmtId="4" fontId="4" fillId="3" borderId="12" xfId="62" applyNumberFormat="1" applyFont="1" applyFill="1" applyBorder="1" applyAlignment="1">
      <alignment horizontal="right" vertical="distributed"/>
      <protection/>
    </xf>
    <xf numFmtId="1" fontId="4" fillId="3" borderId="12" xfId="62" applyNumberFormat="1" applyFont="1" applyFill="1" applyBorder="1" applyAlignment="1">
      <alignment horizontal="right" vertical="distributed"/>
      <protection/>
    </xf>
    <xf numFmtId="0" fontId="4" fillId="3" borderId="12" xfId="62" applyFont="1" applyFill="1" applyBorder="1" applyAlignment="1">
      <alignment horizontal="left" vertical="center" wrapText="1"/>
      <protection/>
    </xf>
    <xf numFmtId="0" fontId="4" fillId="9" borderId="14" xfId="62" applyFont="1" applyFill="1" applyBorder="1" applyAlignment="1">
      <alignment horizontal="left" vertical="center" wrapText="1"/>
      <protection/>
    </xf>
    <xf numFmtId="4" fontId="4" fillId="9" borderId="14" xfId="62" applyNumberFormat="1" applyFont="1" applyFill="1" applyBorder="1" applyAlignment="1">
      <alignment horizontal="right" vertical="distributed"/>
      <protection/>
    </xf>
    <xf numFmtId="4" fontId="4" fillId="9" borderId="12" xfId="62" applyNumberFormat="1" applyFont="1" applyFill="1" applyBorder="1" applyAlignment="1">
      <alignment horizontal="right" vertical="distributed"/>
      <protection/>
    </xf>
    <xf numFmtId="1" fontId="4" fillId="9" borderId="12" xfId="62" applyNumberFormat="1" applyFont="1" applyFill="1" applyBorder="1" applyAlignment="1">
      <alignment horizontal="right" vertical="distributed"/>
      <protection/>
    </xf>
    <xf numFmtId="0" fontId="4" fillId="3" borderId="14" xfId="62" applyFont="1" applyFill="1" applyBorder="1" applyAlignment="1">
      <alignment horizontal="left" vertical="center" wrapText="1"/>
      <protection/>
    </xf>
    <xf numFmtId="0" fontId="2" fillId="0" borderId="0" xfId="62" applyFont="1" applyBorder="1">
      <alignment/>
      <protection/>
    </xf>
    <xf numFmtId="0" fontId="5" fillId="0" borderId="15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right" vertical="distributed"/>
    </xf>
    <xf numFmtId="4" fontId="5" fillId="0" borderId="0" xfId="0" applyNumberFormat="1" applyFont="1" applyFill="1" applyBorder="1" applyAlignment="1">
      <alignment horizontal="right" vertical="distributed"/>
    </xf>
    <xf numFmtId="4" fontId="5" fillId="0" borderId="13" xfId="0" applyNumberFormat="1" applyFont="1" applyBorder="1" applyAlignment="1">
      <alignment horizontal="right" vertical="distributed"/>
    </xf>
    <xf numFmtId="4" fontId="5" fillId="0" borderId="22" xfId="0" applyNumberFormat="1" applyFont="1" applyBorder="1" applyAlignment="1">
      <alignment horizontal="right" vertical="distributed"/>
    </xf>
    <xf numFmtId="0" fontId="4" fillId="3" borderId="12" xfId="0" applyFont="1" applyFill="1" applyBorder="1" applyAlignment="1">
      <alignment horizontal="left" vertical="center" wrapText="1"/>
    </xf>
    <xf numFmtId="4" fontId="4" fillId="3" borderId="12" xfId="0" applyNumberFormat="1" applyFont="1" applyFill="1" applyBorder="1" applyAlignment="1">
      <alignment horizontal="right" vertical="distributed"/>
    </xf>
    <xf numFmtId="1" fontId="4" fillId="3" borderId="12" xfId="0" applyNumberFormat="1" applyFont="1" applyFill="1" applyBorder="1" applyAlignment="1">
      <alignment horizontal="right" vertical="distributed"/>
    </xf>
    <xf numFmtId="0" fontId="4" fillId="0" borderId="14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distributed"/>
    </xf>
    <xf numFmtId="4" fontId="4" fillId="0" borderId="21" xfId="0" applyNumberFormat="1" applyFont="1" applyFill="1" applyBorder="1" applyAlignment="1">
      <alignment horizontal="right" vertical="distributed"/>
    </xf>
    <xf numFmtId="4" fontId="4" fillId="0" borderId="12" xfId="0" applyNumberFormat="1" applyFont="1" applyBorder="1" applyAlignment="1">
      <alignment horizontal="right" vertical="distributed"/>
    </xf>
    <xf numFmtId="4" fontId="4" fillId="0" borderId="23" xfId="0" applyNumberFormat="1" applyFont="1" applyBorder="1" applyAlignment="1">
      <alignment horizontal="right" vertical="distributed"/>
    </xf>
    <xf numFmtId="0" fontId="4" fillId="0" borderId="15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distributed"/>
    </xf>
    <xf numFmtId="4" fontId="4" fillId="0" borderId="0" xfId="0" applyNumberFormat="1" applyFont="1" applyFill="1" applyBorder="1" applyAlignment="1">
      <alignment horizontal="right" vertical="distributed"/>
    </xf>
    <xf numFmtId="4" fontId="4" fillId="0" borderId="13" xfId="0" applyNumberFormat="1" applyFont="1" applyBorder="1" applyAlignment="1">
      <alignment horizontal="right" vertical="distributed"/>
    </xf>
    <xf numFmtId="4" fontId="4" fillId="0" borderId="22" xfId="0" applyNumberFormat="1" applyFont="1" applyBorder="1" applyAlignment="1">
      <alignment horizontal="right" vertical="distributed"/>
    </xf>
    <xf numFmtId="4" fontId="4" fillId="9" borderId="14" xfId="62" applyNumberFormat="1" applyFont="1" applyFill="1" applyBorder="1" applyAlignment="1">
      <alignment horizontal="right" vertical="center" wrapText="1"/>
      <protection/>
    </xf>
    <xf numFmtId="0" fontId="4" fillId="15" borderId="14" xfId="62" applyFont="1" applyFill="1" applyBorder="1" applyAlignment="1">
      <alignment horizontal="left" vertical="center" wrapText="1"/>
      <protection/>
    </xf>
    <xf numFmtId="4" fontId="4" fillId="15" borderId="14" xfId="62" applyNumberFormat="1" applyFont="1" applyFill="1" applyBorder="1" applyAlignment="1">
      <alignment horizontal="right" vertical="distributed"/>
      <protection/>
    </xf>
    <xf numFmtId="4" fontId="4" fillId="15" borderId="12" xfId="62" applyNumberFormat="1" applyFont="1" applyFill="1" applyBorder="1" applyAlignment="1">
      <alignment horizontal="right" vertical="distributed"/>
      <protection/>
    </xf>
    <xf numFmtId="1" fontId="4" fillId="15" borderId="12" xfId="62" applyNumberFormat="1" applyFont="1" applyFill="1" applyBorder="1" applyAlignment="1">
      <alignment horizontal="right" vertical="distributed"/>
      <protection/>
    </xf>
    <xf numFmtId="0" fontId="4" fillId="15" borderId="12" xfId="62" applyFont="1" applyFill="1" applyBorder="1" applyAlignment="1">
      <alignment horizontal="left" vertical="center" wrapText="1"/>
      <protection/>
    </xf>
    <xf numFmtId="0" fontId="4" fillId="15" borderId="14" xfId="62" applyFont="1" applyFill="1" applyBorder="1" applyAlignment="1">
      <alignment vertical="center" wrapText="1"/>
      <protection/>
    </xf>
    <xf numFmtId="4" fontId="4" fillId="15" borderId="12" xfId="62" applyNumberFormat="1" applyFont="1" applyFill="1" applyBorder="1" applyAlignment="1">
      <alignment vertical="distributed"/>
      <protection/>
    </xf>
    <xf numFmtId="1" fontId="4" fillId="15" borderId="12" xfId="62" applyNumberFormat="1" applyFont="1" applyFill="1" applyBorder="1" applyAlignment="1">
      <alignment vertical="distributed"/>
      <protection/>
    </xf>
    <xf numFmtId="0" fontId="4" fillId="15" borderId="16" xfId="62" applyFont="1" applyFill="1" applyBorder="1" applyAlignment="1">
      <alignment horizontal="left" vertical="center"/>
      <protection/>
    </xf>
    <xf numFmtId="4" fontId="4" fillId="15" borderId="16" xfId="62" applyNumberFormat="1" applyFont="1" applyFill="1" applyBorder="1" applyAlignment="1">
      <alignment horizontal="right" vertical="distributed"/>
      <protection/>
    </xf>
    <xf numFmtId="0" fontId="5" fillId="0" borderId="15" xfId="61" applyFont="1" applyBorder="1" applyAlignment="1">
      <alignment horizontal="left" vertical="center" wrapText="1"/>
      <protection/>
    </xf>
    <xf numFmtId="4" fontId="5" fillId="0" borderId="15" xfId="62" applyNumberFormat="1" applyFont="1" applyFill="1" applyBorder="1" applyAlignment="1">
      <alignment horizontal="left" vertical="distributed"/>
      <protection/>
    </xf>
    <xf numFmtId="0" fontId="4" fillId="0" borderId="15" xfId="62" applyFont="1" applyBorder="1" applyAlignment="1">
      <alignment horizontal="left" vertical="center" wrapText="1"/>
      <protection/>
    </xf>
    <xf numFmtId="0" fontId="5" fillId="0" borderId="19" xfId="62" applyFont="1" applyFill="1" applyBorder="1">
      <alignment/>
      <protection/>
    </xf>
    <xf numFmtId="0" fontId="5" fillId="0" borderId="19" xfId="62" applyFont="1" applyBorder="1">
      <alignment/>
      <protection/>
    </xf>
    <xf numFmtId="4" fontId="10" fillId="0" borderId="13" xfId="62" applyNumberFormat="1" applyFont="1" applyBorder="1" applyAlignment="1">
      <alignment horizontal="left" vertical="distributed" wrapText="1"/>
      <protection/>
    </xf>
    <xf numFmtId="4" fontId="4" fillId="0" borderId="10" xfId="62" applyNumberFormat="1" applyFont="1" applyBorder="1" applyAlignment="1">
      <alignment vertical="distributed" wrapText="1"/>
      <protection/>
    </xf>
    <xf numFmtId="4" fontId="4" fillId="0" borderId="16" xfId="62" applyNumberFormat="1" applyFont="1" applyFill="1" applyBorder="1" applyAlignment="1">
      <alignment vertical="distributed"/>
      <protection/>
    </xf>
    <xf numFmtId="4" fontId="5" fillId="0" borderId="18" xfId="62" applyNumberFormat="1" applyFont="1" applyFill="1" applyBorder="1" applyAlignment="1">
      <alignment vertical="distributed"/>
      <protection/>
    </xf>
    <xf numFmtId="4" fontId="4" fillId="3" borderId="14" xfId="0" applyNumberFormat="1" applyFont="1" applyFill="1" applyBorder="1" applyAlignment="1">
      <alignment horizontal="right" vertical="distributed"/>
    </xf>
    <xf numFmtId="0" fontId="5" fillId="0" borderId="15" xfId="62" applyFont="1" applyBorder="1">
      <alignment/>
      <protection/>
    </xf>
    <xf numFmtId="4" fontId="4" fillId="9" borderId="12" xfId="62" applyNumberFormat="1" applyFont="1" applyFill="1" applyBorder="1" applyAlignment="1">
      <alignment horizontal="right" vertical="center" wrapText="1"/>
      <protection/>
    </xf>
    <xf numFmtId="4" fontId="4" fillId="0" borderId="11" xfId="62" applyNumberFormat="1" applyFont="1" applyBorder="1" applyAlignment="1">
      <alignment vertical="distributed"/>
      <protection/>
    </xf>
    <xf numFmtId="4" fontId="4" fillId="15" borderId="11" xfId="62" applyNumberFormat="1" applyFont="1" applyFill="1" applyBorder="1" applyAlignment="1">
      <alignment horizontal="right" vertical="distributed"/>
      <protection/>
    </xf>
    <xf numFmtId="4" fontId="4" fillId="3" borderId="12" xfId="62" applyNumberFormat="1" applyFont="1" applyFill="1" applyBorder="1" applyAlignment="1">
      <alignment vertical="distributed"/>
      <protection/>
    </xf>
    <xf numFmtId="0" fontId="5" fillId="9" borderId="0" xfId="62" applyFont="1" applyFill="1">
      <alignment/>
      <protection/>
    </xf>
    <xf numFmtId="0" fontId="4" fillId="0" borderId="0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4" fontId="5" fillId="0" borderId="0" xfId="62" applyNumberFormat="1" applyFont="1" applyAlignment="1">
      <alignment horizontal="center"/>
      <protection/>
    </xf>
    <xf numFmtId="1" fontId="4" fillId="0" borderId="19" xfId="0" applyNumberFormat="1" applyFont="1" applyBorder="1" applyAlignment="1">
      <alignment horizontal="center"/>
    </xf>
    <xf numFmtId="0" fontId="4" fillId="9" borderId="12" xfId="62" applyFont="1" applyFill="1" applyBorder="1" applyAlignment="1">
      <alignment horizontal="center" vertical="center"/>
      <protection/>
    </xf>
    <xf numFmtId="0" fontId="4" fillId="9" borderId="14" xfId="62" applyFont="1" applyFill="1" applyBorder="1" applyAlignment="1">
      <alignment horizontal="center" vertical="center" wrapText="1"/>
      <protection/>
    </xf>
    <xf numFmtId="0" fontId="4" fillId="9" borderId="12" xfId="62" applyFont="1" applyFill="1" applyBorder="1" applyAlignment="1">
      <alignment horizontal="center" vertical="center" wrapText="1"/>
      <protection/>
    </xf>
    <xf numFmtId="0" fontId="4" fillId="9" borderId="21" xfId="62" applyFont="1" applyFill="1" applyBorder="1" applyAlignment="1">
      <alignment horizontal="center" vertical="center" wrapText="1"/>
      <protection/>
    </xf>
    <xf numFmtId="49" fontId="4" fillId="9" borderId="12" xfId="62" applyNumberFormat="1" applyFont="1" applyFill="1" applyBorder="1" applyAlignment="1">
      <alignment horizontal="center" vertical="center" wrapText="1"/>
      <protection/>
    </xf>
    <xf numFmtId="4" fontId="4" fillId="9" borderId="12" xfId="62" applyNumberFormat="1" applyFont="1" applyFill="1" applyBorder="1" applyAlignment="1">
      <alignment horizontal="center" vertical="center" wrapText="1"/>
      <protection/>
    </xf>
    <xf numFmtId="0" fontId="4" fillId="9" borderId="10" xfId="62" applyFont="1" applyFill="1" applyBorder="1" applyAlignment="1">
      <alignment horizontal="center" vertical="center"/>
      <protection/>
    </xf>
    <xf numFmtId="0" fontId="4" fillId="9" borderId="18" xfId="62" applyFont="1" applyFill="1" applyBorder="1" applyAlignment="1">
      <alignment horizontal="center" vertical="center" wrapText="1"/>
      <protection/>
    </xf>
    <xf numFmtId="0" fontId="4" fillId="9" borderId="10" xfId="62" applyFont="1" applyFill="1" applyBorder="1" applyAlignment="1">
      <alignment horizontal="center" vertical="center" wrapText="1"/>
      <protection/>
    </xf>
    <xf numFmtId="0" fontId="4" fillId="9" borderId="24" xfId="62" applyFont="1" applyFill="1" applyBorder="1" applyAlignment="1">
      <alignment horizontal="center" vertical="center" wrapText="1"/>
      <protection/>
    </xf>
    <xf numFmtId="4" fontId="4" fillId="9" borderId="10" xfId="62" applyNumberFormat="1" applyFont="1" applyFill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left" vertical="center" wrapText="1"/>
      <protection/>
    </xf>
    <xf numFmtId="4" fontId="5" fillId="0" borderId="13" xfId="62" applyNumberFormat="1" applyFont="1" applyBorder="1" applyAlignment="1">
      <alignment vertical="distributed" wrapText="1"/>
      <protection/>
    </xf>
    <xf numFmtId="1" fontId="5" fillId="0" borderId="13" xfId="62" applyNumberFormat="1" applyFont="1" applyBorder="1" applyAlignment="1">
      <alignment vertical="distributed"/>
      <protection/>
    </xf>
    <xf numFmtId="4" fontId="5" fillId="0" borderId="13" xfId="62" applyNumberFormat="1" applyFont="1" applyBorder="1" applyAlignment="1">
      <alignment vertical="distributed"/>
      <protection/>
    </xf>
    <xf numFmtId="1" fontId="5" fillId="0" borderId="10" xfId="62" applyNumberFormat="1" applyFont="1" applyBorder="1" applyAlignment="1">
      <alignment vertical="distributed"/>
      <protection/>
    </xf>
    <xf numFmtId="4" fontId="5" fillId="0" borderId="10" xfId="62" applyNumberFormat="1" applyFont="1" applyBorder="1" applyAlignment="1">
      <alignment vertical="distributed"/>
      <protection/>
    </xf>
    <xf numFmtId="4" fontId="5" fillId="0" borderId="13" xfId="62" applyNumberFormat="1" applyFont="1" applyBorder="1" applyAlignment="1">
      <alignment horizontal="right" vertical="distributed" wrapText="1"/>
      <protection/>
    </xf>
    <xf numFmtId="4" fontId="5" fillId="0" borderId="10" xfId="62" applyNumberFormat="1" applyFont="1" applyBorder="1" applyAlignment="1">
      <alignment vertical="distributed" wrapText="1"/>
      <protection/>
    </xf>
    <xf numFmtId="0" fontId="5" fillId="0" borderId="0" xfId="62" applyFont="1" applyAlignment="1">
      <alignment vertical="center"/>
      <protection/>
    </xf>
    <xf numFmtId="1" fontId="5" fillId="0" borderId="0" xfId="62" applyNumberFormat="1" applyFont="1">
      <alignment/>
      <protection/>
    </xf>
    <xf numFmtId="4" fontId="5" fillId="0" borderId="0" xfId="62" applyNumberFormat="1" applyFont="1">
      <alignment/>
      <protection/>
    </xf>
    <xf numFmtId="0" fontId="12" fillId="0" borderId="0" xfId="62" applyFont="1" applyFill="1">
      <alignment/>
      <protection/>
    </xf>
    <xf numFmtId="0" fontId="12" fillId="0" borderId="0" xfId="62" applyFont="1">
      <alignment/>
      <protection/>
    </xf>
    <xf numFmtId="0" fontId="12" fillId="0" borderId="0" xfId="62" applyFont="1" applyFill="1" applyAlignment="1">
      <alignment horizontal="center"/>
      <protection/>
    </xf>
    <xf numFmtId="0" fontId="12" fillId="0" borderId="0" xfId="62" applyFont="1" applyAlignment="1">
      <alignment horizontal="center"/>
      <protection/>
    </xf>
    <xf numFmtId="4" fontId="11" fillId="0" borderId="12" xfId="62" applyNumberFormat="1" applyFont="1" applyFill="1" applyBorder="1" applyAlignment="1">
      <alignment horizontal="left" vertical="distributed"/>
      <protection/>
    </xf>
    <xf numFmtId="4" fontId="4" fillId="0" borderId="15" xfId="0" applyNumberFormat="1" applyFont="1" applyBorder="1" applyAlignment="1">
      <alignment horizontal="right" vertical="distributed"/>
    </xf>
    <xf numFmtId="1" fontId="4" fillId="3" borderId="10" xfId="0" applyNumberFormat="1" applyFont="1" applyFill="1" applyBorder="1" applyAlignment="1">
      <alignment horizontal="right" vertical="distributed"/>
    </xf>
    <xf numFmtId="4" fontId="5" fillId="0" borderId="15" xfId="0" applyNumberFormat="1" applyFont="1" applyBorder="1" applyAlignment="1">
      <alignment horizontal="right" vertical="distributed"/>
    </xf>
    <xf numFmtId="0" fontId="9" fillId="0" borderId="16" xfId="62" applyFont="1" applyFill="1" applyBorder="1" applyAlignment="1">
      <alignment horizontal="left" vertical="center" wrapText="1"/>
      <protection/>
    </xf>
    <xf numFmtId="0" fontId="10" fillId="0" borderId="16" xfId="62" applyFont="1" applyFill="1" applyBorder="1" applyAlignment="1">
      <alignment horizontal="left" vertical="distributed" wrapText="1"/>
      <protection/>
    </xf>
    <xf numFmtId="0" fontId="10" fillId="0" borderId="11" xfId="62" applyFont="1" applyFill="1" applyBorder="1" applyAlignment="1">
      <alignment horizontal="left" vertical="distributed" wrapText="1"/>
      <protection/>
    </xf>
    <xf numFmtId="1" fontId="10" fillId="0" borderId="11" xfId="62" applyNumberFormat="1" applyFont="1" applyBorder="1" applyAlignment="1">
      <alignment horizontal="right" vertical="distributed" wrapText="1"/>
      <protection/>
    </xf>
    <xf numFmtId="4" fontId="10" fillId="0" borderId="11" xfId="62" applyNumberFormat="1" applyFont="1" applyBorder="1" applyAlignment="1">
      <alignment horizontal="right" vertical="distributed" wrapText="1"/>
      <protection/>
    </xf>
    <xf numFmtId="0" fontId="10" fillId="0" borderId="0" xfId="62" applyFont="1" applyFill="1" applyAlignment="1">
      <alignment wrapText="1"/>
      <protection/>
    </xf>
    <xf numFmtId="0" fontId="10" fillId="0" borderId="0" xfId="62" applyFont="1" applyAlignment="1">
      <alignment wrapText="1"/>
      <protection/>
    </xf>
    <xf numFmtId="0" fontId="10" fillId="0" borderId="15" xfId="62" applyFont="1" applyFill="1" applyBorder="1" applyAlignment="1">
      <alignment horizontal="left" vertical="center" wrapText="1"/>
      <protection/>
    </xf>
    <xf numFmtId="4" fontId="10" fillId="0" borderId="15" xfId="62" applyNumberFormat="1" applyFont="1" applyFill="1" applyBorder="1" applyAlignment="1">
      <alignment horizontal="right" vertical="distributed" wrapText="1"/>
      <protection/>
    </xf>
    <xf numFmtId="4" fontId="10" fillId="0" borderId="13" xfId="62" applyNumberFormat="1" applyFont="1" applyFill="1" applyBorder="1" applyAlignment="1">
      <alignment horizontal="right" vertical="distributed" wrapText="1"/>
      <protection/>
    </xf>
    <xf numFmtId="1" fontId="10" fillId="0" borderId="13" xfId="62" applyNumberFormat="1" applyFont="1" applyBorder="1" applyAlignment="1">
      <alignment horizontal="right" vertical="center" wrapText="1"/>
      <protection/>
    </xf>
    <xf numFmtId="4" fontId="10" fillId="0" borderId="13" xfId="62" applyNumberFormat="1" applyFont="1" applyBorder="1" applyAlignment="1">
      <alignment horizontal="right" vertical="center" wrapText="1"/>
      <protection/>
    </xf>
    <xf numFmtId="4" fontId="10" fillId="0" borderId="15" xfId="62" applyNumberFormat="1" applyFont="1" applyFill="1" applyBorder="1" applyAlignment="1">
      <alignment horizontal="left" vertical="distributed" wrapText="1"/>
      <protection/>
    </xf>
    <xf numFmtId="4" fontId="10" fillId="0" borderId="13" xfId="62" applyNumberFormat="1" applyFont="1" applyFill="1" applyBorder="1" applyAlignment="1">
      <alignment horizontal="left" vertical="distributed" wrapText="1"/>
      <protection/>
    </xf>
    <xf numFmtId="4" fontId="10" fillId="0" borderId="15" xfId="62" applyNumberFormat="1" applyFont="1" applyFill="1" applyBorder="1" applyAlignment="1">
      <alignment horizontal="left" vertical="center" wrapText="1"/>
      <protection/>
    </xf>
    <xf numFmtId="0" fontId="10" fillId="0" borderId="0" xfId="62" applyFont="1" applyFill="1" applyBorder="1" applyAlignment="1">
      <alignment wrapText="1"/>
      <protection/>
    </xf>
    <xf numFmtId="0" fontId="10" fillId="0" borderId="0" xfId="62" applyFont="1" applyBorder="1" applyAlignment="1">
      <alignment wrapText="1"/>
      <protection/>
    </xf>
    <xf numFmtId="1" fontId="10" fillId="0" borderId="15" xfId="62" applyNumberFormat="1" applyFont="1" applyBorder="1" applyAlignment="1">
      <alignment horizontal="right" vertical="center" wrapText="1"/>
      <protection/>
    </xf>
    <xf numFmtId="0" fontId="9" fillId="0" borderId="15" xfId="62" applyFont="1" applyFill="1" applyBorder="1" applyAlignment="1">
      <alignment horizontal="left" vertical="center" wrapText="1"/>
      <protection/>
    </xf>
    <xf numFmtId="0" fontId="10" fillId="0" borderId="18" xfId="62" applyFont="1" applyBorder="1" applyAlignment="1">
      <alignment horizontal="left" vertical="center" wrapText="1"/>
      <protection/>
    </xf>
    <xf numFmtId="4" fontId="10" fillId="0" borderId="18" xfId="62" applyNumberFormat="1" applyFont="1" applyFill="1" applyBorder="1" applyAlignment="1">
      <alignment horizontal="right" vertical="distributed" wrapText="1"/>
      <protection/>
    </xf>
    <xf numFmtId="4" fontId="10" fillId="0" borderId="10" xfId="62" applyNumberFormat="1" applyFont="1" applyFill="1" applyBorder="1" applyAlignment="1">
      <alignment horizontal="right" vertical="distributed" wrapText="1"/>
      <protection/>
    </xf>
    <xf numFmtId="1" fontId="10" fillId="0" borderId="10" xfId="62" applyNumberFormat="1" applyFont="1" applyBorder="1" applyAlignment="1">
      <alignment horizontal="right" vertical="center" wrapText="1"/>
      <protection/>
    </xf>
    <xf numFmtId="4" fontId="10" fillId="0" borderId="10" xfId="62" applyNumberFormat="1" applyFont="1" applyBorder="1" applyAlignment="1">
      <alignment horizontal="right" vertical="center" wrapText="1"/>
      <protection/>
    </xf>
    <xf numFmtId="0" fontId="4" fillId="0" borderId="23" xfId="62" applyFont="1" applyFill="1" applyBorder="1">
      <alignment/>
      <protection/>
    </xf>
    <xf numFmtId="0" fontId="4" fillId="0" borderId="22" xfId="62" applyFont="1" applyFill="1" applyBorder="1">
      <alignment/>
      <protection/>
    </xf>
    <xf numFmtId="0" fontId="5" fillId="0" borderId="23" xfId="62" applyFont="1" applyFill="1" applyBorder="1">
      <alignment/>
      <protection/>
    </xf>
    <xf numFmtId="0" fontId="4" fillId="0" borderId="20" xfId="62" applyFont="1" applyFill="1" applyBorder="1">
      <alignment/>
      <protection/>
    </xf>
    <xf numFmtId="0" fontId="5" fillId="0" borderId="24" xfId="62" applyFont="1" applyFill="1" applyBorder="1">
      <alignment/>
      <protection/>
    </xf>
    <xf numFmtId="0" fontId="4" fillId="0" borderId="24" xfId="62" applyFont="1" applyFill="1" applyBorder="1">
      <alignment/>
      <protection/>
    </xf>
    <xf numFmtId="0" fontId="0" fillId="0" borderId="13" xfId="0" applyFont="1" applyBorder="1" applyAlignment="1">
      <alignment vertical="distributed"/>
    </xf>
    <xf numFmtId="0" fontId="4" fillId="0" borderId="12" xfId="62" applyFont="1" applyFill="1" applyBorder="1" applyAlignment="1">
      <alignment horizontal="left" vertical="center"/>
      <protection/>
    </xf>
    <xf numFmtId="4" fontId="5" fillId="0" borderId="13" xfId="0" applyNumberFormat="1" applyFont="1" applyFill="1" applyBorder="1" applyAlignment="1">
      <alignment horizontal="left" vertical="distributed"/>
    </xf>
    <xf numFmtId="4" fontId="4" fillId="15" borderId="14" xfId="62" applyNumberFormat="1" applyFont="1" applyFill="1" applyBorder="1" applyAlignment="1">
      <alignment horizontal="right" vertical="center" wrapText="1"/>
      <protection/>
    </xf>
    <xf numFmtId="1" fontId="4" fillId="15" borderId="14" xfId="62" applyNumberFormat="1" applyFont="1" applyFill="1" applyBorder="1" applyAlignment="1">
      <alignment horizontal="right" vertical="center" wrapText="1"/>
      <protection/>
    </xf>
    <xf numFmtId="0" fontId="5" fillId="0" borderId="18" xfId="62" applyFont="1" applyBorder="1" applyAlignment="1">
      <alignment horizontal="left" vertical="center"/>
      <protection/>
    </xf>
    <xf numFmtId="4" fontId="4" fillId="0" borderId="21" xfId="62" applyNumberFormat="1" applyFont="1" applyBorder="1" applyAlignment="1">
      <alignment horizontal="right" vertical="distributed"/>
      <protection/>
    </xf>
    <xf numFmtId="0" fontId="5" fillId="0" borderId="12" xfId="62" applyFont="1" applyBorder="1">
      <alignment/>
      <protection/>
    </xf>
    <xf numFmtId="0" fontId="4" fillId="0" borderId="0" xfId="62" applyFont="1" applyFill="1" applyBorder="1" applyAlignment="1">
      <alignment horizontal="left" vertical="center" wrapText="1"/>
      <protection/>
    </xf>
    <xf numFmtId="4" fontId="4" fillId="0" borderId="0" xfId="62" applyNumberFormat="1" applyFont="1" applyFill="1" applyBorder="1" applyAlignment="1">
      <alignment horizontal="right" vertical="distributed"/>
      <protection/>
    </xf>
    <xf numFmtId="1" fontId="4" fillId="0" borderId="0" xfId="62" applyNumberFormat="1" applyFont="1" applyFill="1" applyBorder="1" applyAlignment="1">
      <alignment horizontal="right" vertical="distributed"/>
      <protection/>
    </xf>
    <xf numFmtId="4" fontId="4" fillId="15" borderId="12" xfId="62" applyNumberFormat="1" applyFont="1" applyFill="1" applyBorder="1" applyAlignment="1">
      <alignment horizontal="right" vertical="center" wrapText="1"/>
      <protection/>
    </xf>
    <xf numFmtId="0" fontId="4" fillId="15" borderId="12" xfId="62" applyFont="1" applyFill="1" applyBorder="1" applyAlignment="1">
      <alignment vertical="center" wrapText="1"/>
      <protection/>
    </xf>
    <xf numFmtId="0" fontId="6" fillId="0" borderId="0" xfId="62" applyFont="1">
      <alignment/>
      <protection/>
    </xf>
    <xf numFmtId="1" fontId="4" fillId="9" borderId="12" xfId="62" applyNumberFormat="1" applyFont="1" applyFill="1" applyBorder="1" applyAlignment="1">
      <alignment horizontal="center" vertical="center" wrapText="1"/>
      <protection/>
    </xf>
    <xf numFmtId="1" fontId="4" fillId="9" borderId="10" xfId="62" applyNumberFormat="1" applyFont="1" applyFill="1" applyBorder="1" applyAlignment="1">
      <alignment horizontal="center" vertical="center" wrapText="1"/>
      <protection/>
    </xf>
    <xf numFmtId="1" fontId="4" fillId="15" borderId="12" xfId="62" applyNumberFormat="1" applyFont="1" applyFill="1" applyBorder="1" applyAlignment="1">
      <alignment horizontal="right" vertical="center" wrapText="1"/>
      <protection/>
    </xf>
    <xf numFmtId="1" fontId="10" fillId="0" borderId="13" xfId="62" applyNumberFormat="1" applyFont="1" applyFill="1" applyBorder="1" applyAlignment="1">
      <alignment horizontal="left" vertical="distributed" wrapText="1"/>
      <protection/>
    </xf>
    <xf numFmtId="1" fontId="4" fillId="0" borderId="0" xfId="62" applyNumberFormat="1" applyFont="1">
      <alignment/>
      <protection/>
    </xf>
    <xf numFmtId="0" fontId="10" fillId="0" borderId="18" xfId="62" applyFont="1" applyFill="1" applyBorder="1" applyAlignment="1">
      <alignment horizontal="left" vertical="center" wrapText="1"/>
      <protection/>
    </xf>
    <xf numFmtId="0" fontId="5" fillId="0" borderId="10" xfId="60" applyFont="1" applyFill="1" applyBorder="1" applyAlignment="1">
      <alignment horizontal="left" vertical="center" wrapText="1"/>
      <protection/>
    </xf>
    <xf numFmtId="0" fontId="5" fillId="0" borderId="16" xfId="62" applyFont="1" applyFill="1" applyBorder="1" applyAlignment="1">
      <alignment horizontal="left" vertical="center" wrapText="1"/>
      <protection/>
    </xf>
    <xf numFmtId="4" fontId="5" fillId="0" borderId="16" xfId="62" applyNumberFormat="1" applyFont="1" applyFill="1" applyBorder="1" applyAlignment="1">
      <alignment horizontal="right" vertical="distributed"/>
      <protection/>
    </xf>
    <xf numFmtId="4" fontId="5" fillId="0" borderId="11" xfId="62" applyNumberFormat="1" applyFont="1" applyFill="1" applyBorder="1" applyAlignment="1">
      <alignment horizontal="right" vertical="distributed"/>
      <protection/>
    </xf>
    <xf numFmtId="1" fontId="5" fillId="0" borderId="11" xfId="62" applyNumberFormat="1" applyFont="1" applyFill="1" applyBorder="1" applyAlignment="1">
      <alignment horizontal="right" vertical="distributed"/>
      <protection/>
    </xf>
    <xf numFmtId="4" fontId="5" fillId="0" borderId="13" xfId="62" applyNumberFormat="1" applyFont="1" applyBorder="1" applyAlignment="1">
      <alignment horizontal="left" vertical="distributed"/>
      <protection/>
    </xf>
    <xf numFmtId="4" fontId="5" fillId="0" borderId="10" xfId="62" applyNumberFormat="1" applyFont="1" applyFill="1" applyBorder="1" applyAlignment="1">
      <alignment horizontal="left" vertical="distributed"/>
      <protection/>
    </xf>
    <xf numFmtId="0" fontId="2" fillId="0" borderId="0" xfId="62" applyFont="1" applyFill="1" applyAlignment="1">
      <alignment horizontal="center"/>
      <protection/>
    </xf>
    <xf numFmtId="0" fontId="2" fillId="0" borderId="0" xfId="62" applyFont="1" applyAlignment="1">
      <alignment horizontal="center"/>
      <protection/>
    </xf>
    <xf numFmtId="0" fontId="4" fillId="0" borderId="10" xfId="62" applyFont="1" applyBorder="1" applyAlignment="1">
      <alignment horizontal="left" vertical="center"/>
      <protection/>
    </xf>
    <xf numFmtId="4" fontId="4" fillId="0" borderId="10" xfId="62" applyNumberFormat="1" applyFont="1" applyBorder="1" applyAlignment="1">
      <alignment horizontal="right" vertical="distributed"/>
      <protection/>
    </xf>
    <xf numFmtId="1" fontId="4" fillId="0" borderId="10" xfId="62" applyNumberFormat="1" applyFont="1" applyBorder="1" applyAlignment="1">
      <alignment horizontal="right" vertical="distributed"/>
      <protection/>
    </xf>
    <xf numFmtId="0" fontId="5" fillId="0" borderId="11" xfId="62" applyFont="1" applyBorder="1">
      <alignment/>
      <protection/>
    </xf>
    <xf numFmtId="0" fontId="5" fillId="0" borderId="18" xfId="61" applyFont="1" applyBorder="1" applyAlignment="1">
      <alignment horizontal="left" vertical="center" wrapText="1"/>
      <protection/>
    </xf>
    <xf numFmtId="4" fontId="4" fillId="0" borderId="20" xfId="62" applyNumberFormat="1" applyFont="1" applyBorder="1" applyAlignment="1">
      <alignment horizontal="right" vertical="distributed"/>
      <protection/>
    </xf>
    <xf numFmtId="1" fontId="4" fillId="0" borderId="20" xfId="62" applyNumberFormat="1" applyFont="1" applyBorder="1" applyAlignment="1">
      <alignment horizontal="right" vertical="distributed"/>
      <protection/>
    </xf>
    <xf numFmtId="4" fontId="13" fillId="0" borderId="24" xfId="62" applyNumberFormat="1" applyFont="1" applyBorder="1" applyAlignment="1">
      <alignment horizontal="left" vertical="distributed"/>
      <protection/>
    </xf>
    <xf numFmtId="1" fontId="5" fillId="0" borderId="24" xfId="62" applyNumberFormat="1" applyFont="1" applyBorder="1" applyAlignment="1">
      <alignment horizontal="right" vertical="distributed"/>
      <protection/>
    </xf>
    <xf numFmtId="0" fontId="4" fillId="0" borderId="18" xfId="62" applyFont="1" applyBorder="1" applyAlignment="1">
      <alignment horizontal="left" vertical="center" wrapText="1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15" xfId="62" applyFont="1" applyBorder="1" applyAlignment="1">
      <alignment horizontal="left" vertical="center"/>
      <protection/>
    </xf>
    <xf numFmtId="0" fontId="5" fillId="0" borderId="10" xfId="62" applyFont="1" applyBorder="1" applyAlignment="1">
      <alignment horizontal="left" vertical="center"/>
      <protection/>
    </xf>
    <xf numFmtId="4" fontId="4" fillId="0" borderId="13" xfId="62" applyNumberFormat="1" applyFont="1" applyBorder="1" applyAlignment="1">
      <alignment vertical="distributed" wrapText="1"/>
      <protection/>
    </xf>
    <xf numFmtId="4" fontId="4" fillId="0" borderId="0" xfId="62" applyNumberFormat="1" applyFont="1" applyBorder="1" applyAlignment="1">
      <alignment horizontal="right" vertical="distributed"/>
      <protection/>
    </xf>
    <xf numFmtId="4" fontId="4" fillId="0" borderId="19" xfId="62" applyNumberFormat="1" applyFont="1" applyBorder="1" applyAlignment="1">
      <alignment horizontal="right" vertical="distributed"/>
      <protection/>
    </xf>
    <xf numFmtId="0" fontId="5" fillId="3" borderId="0" xfId="62" applyFont="1" applyFill="1">
      <alignment/>
      <protection/>
    </xf>
    <xf numFmtId="0" fontId="2" fillId="3" borderId="12" xfId="62" applyFont="1" applyFill="1" applyBorder="1">
      <alignment/>
      <protection/>
    </xf>
    <xf numFmtId="0" fontId="2" fillId="9" borderId="0" xfId="62" applyFont="1" applyFill="1">
      <alignment/>
      <protection/>
    </xf>
    <xf numFmtId="0" fontId="4" fillId="3" borderId="10" xfId="62" applyFont="1" applyFill="1" applyBorder="1" applyAlignment="1">
      <alignment horizontal="left" vertical="center" wrapText="1"/>
      <protection/>
    </xf>
    <xf numFmtId="0" fontId="4" fillId="33" borderId="20" xfId="62" applyFont="1" applyFill="1" applyBorder="1">
      <alignment/>
      <protection/>
    </xf>
    <xf numFmtId="0" fontId="0" fillId="0" borderId="10" xfId="0" applyBorder="1" applyAlignment="1">
      <alignment vertical="distributed"/>
    </xf>
    <xf numFmtId="4" fontId="4" fillId="0" borderId="13" xfId="62" applyNumberFormat="1" applyFont="1" applyBorder="1" applyAlignment="1">
      <alignment vertical="distributed"/>
      <protection/>
    </xf>
    <xf numFmtId="4" fontId="4" fillId="0" borderId="18" xfId="62" applyNumberFormat="1" applyFont="1" applyFill="1" applyBorder="1" applyAlignment="1">
      <alignment horizontal="right" vertical="distributed"/>
      <protection/>
    </xf>
    <xf numFmtId="4" fontId="4" fillId="0" borderId="10" xfId="62" applyNumberFormat="1" applyFont="1" applyBorder="1" applyAlignment="1">
      <alignment vertical="distributed"/>
      <protection/>
    </xf>
    <xf numFmtId="0" fontId="53" fillId="0" borderId="15" xfId="62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/>
    </xf>
    <xf numFmtId="0" fontId="15" fillId="0" borderId="13" xfId="0" applyFont="1" applyBorder="1" applyAlignment="1">
      <alignment horizontal="left" vertical="distributed"/>
    </xf>
    <xf numFmtId="0" fontId="2" fillId="33" borderId="0" xfId="62" applyFont="1" applyFill="1">
      <alignment/>
      <protection/>
    </xf>
    <xf numFmtId="49" fontId="5" fillId="0" borderId="18" xfId="62" applyNumberFormat="1" applyFont="1" applyFill="1" applyBorder="1" applyAlignment="1">
      <alignment horizontal="left" vertical="center" wrapText="1"/>
      <protection/>
    </xf>
    <xf numFmtId="4" fontId="54" fillId="0" borderId="15" xfId="62" applyNumberFormat="1" applyFont="1" applyFill="1" applyBorder="1" applyAlignment="1">
      <alignment horizontal="right" vertical="distributed"/>
      <protection/>
    </xf>
    <xf numFmtId="4" fontId="54" fillId="0" borderId="13" xfId="62" applyNumberFormat="1" applyFont="1" applyFill="1" applyBorder="1" applyAlignment="1">
      <alignment horizontal="right" vertical="distributed"/>
      <protection/>
    </xf>
    <xf numFmtId="1" fontId="54" fillId="0" borderId="10" xfId="62" applyNumberFormat="1" applyFont="1" applyFill="1" applyBorder="1" applyAlignment="1">
      <alignment horizontal="right" vertical="distributed"/>
      <protection/>
    </xf>
    <xf numFmtId="4" fontId="54" fillId="0" borderId="10" xfId="62" applyNumberFormat="1" applyFont="1" applyFill="1" applyBorder="1" applyAlignment="1">
      <alignment horizontal="right" vertical="distributed"/>
      <protection/>
    </xf>
    <xf numFmtId="0" fontId="53" fillId="0" borderId="0" xfId="62" applyFont="1" applyFill="1">
      <alignment/>
      <protection/>
    </xf>
    <xf numFmtId="0" fontId="55" fillId="0" borderId="0" xfId="62" applyFont="1" applyFill="1">
      <alignment/>
      <protection/>
    </xf>
    <xf numFmtId="0" fontId="55" fillId="0" borderId="0" xfId="62" applyFont="1">
      <alignment/>
      <protection/>
    </xf>
    <xf numFmtId="4" fontId="4" fillId="0" borderId="16" xfId="62" applyNumberFormat="1" applyFont="1" applyFill="1" applyBorder="1" applyAlignment="1">
      <alignment horizontal="left" vertical="center" wrapText="1"/>
      <protection/>
    </xf>
    <xf numFmtId="4" fontId="4" fillId="3" borderId="12" xfId="62" applyNumberFormat="1" applyFont="1" applyFill="1" applyBorder="1" applyAlignment="1">
      <alignment horizontal="right" vertical="center" wrapText="1"/>
      <protection/>
    </xf>
    <xf numFmtId="1" fontId="5" fillId="0" borderId="12" xfId="62" applyNumberFormat="1" applyFont="1" applyBorder="1" applyAlignment="1">
      <alignment horizontal="right" vertical="distributed"/>
      <protection/>
    </xf>
    <xf numFmtId="4" fontId="5" fillId="0" borderId="12" xfId="62" applyNumberFormat="1" applyFont="1" applyBorder="1" applyAlignment="1">
      <alignment horizontal="right" vertical="distributed"/>
      <protection/>
    </xf>
    <xf numFmtId="4" fontId="4" fillId="0" borderId="11" xfId="62" applyNumberFormat="1" applyFont="1" applyBorder="1" applyAlignment="1">
      <alignment horizontal="right" vertical="center"/>
      <protection/>
    </xf>
    <xf numFmtId="4" fontId="4" fillId="0" borderId="10" xfId="62" applyNumberFormat="1" applyFont="1" applyBorder="1" applyAlignment="1">
      <alignment horizontal="right" vertical="center"/>
      <protection/>
    </xf>
    <xf numFmtId="4" fontId="5" fillId="0" borderId="10" xfId="62" applyNumberFormat="1" applyFont="1" applyBorder="1" applyAlignment="1">
      <alignment horizontal="right" vertical="center"/>
      <protection/>
    </xf>
    <xf numFmtId="4" fontId="4" fillId="0" borderId="13" xfId="62" applyNumberFormat="1" applyFont="1" applyBorder="1" applyAlignment="1">
      <alignment horizontal="right" vertical="center"/>
      <protection/>
    </xf>
    <xf numFmtId="4" fontId="5" fillId="0" borderId="13" xfId="62" applyNumberFormat="1" applyFont="1" applyBorder="1" applyAlignment="1">
      <alignment horizontal="right" vertical="center"/>
      <protection/>
    </xf>
    <xf numFmtId="4" fontId="4" fillId="3" borderId="12" xfId="62" applyNumberFormat="1" applyFont="1" applyFill="1" applyBorder="1" applyAlignment="1">
      <alignment horizontal="right" vertical="center"/>
      <protection/>
    </xf>
    <xf numFmtId="1" fontId="5" fillId="3" borderId="12" xfId="62" applyNumberFormat="1" applyFont="1" applyFill="1" applyBorder="1" applyAlignment="1">
      <alignment horizontal="right" vertical="distributed"/>
      <protection/>
    </xf>
    <xf numFmtId="1" fontId="5" fillId="15" borderId="12" xfId="62" applyNumberFormat="1" applyFont="1" applyFill="1" applyBorder="1" applyAlignment="1">
      <alignment horizontal="right" vertical="distributed"/>
      <protection/>
    </xf>
    <xf numFmtId="0" fontId="4" fillId="15" borderId="14" xfId="62" applyFont="1" applyFill="1" applyBorder="1" applyAlignment="1">
      <alignment horizontal="left" vertical="center"/>
      <protection/>
    </xf>
    <xf numFmtId="0" fontId="10" fillId="0" borderId="15" xfId="62" applyFont="1" applyFill="1" applyBorder="1" applyAlignment="1">
      <alignment horizontal="left" vertical="distributed" wrapText="1"/>
      <protection/>
    </xf>
    <xf numFmtId="0" fontId="10" fillId="0" borderId="13" xfId="62" applyFont="1" applyFill="1" applyBorder="1" applyAlignment="1">
      <alignment horizontal="left" vertical="distributed" wrapText="1"/>
      <protection/>
    </xf>
    <xf numFmtId="1" fontId="10" fillId="0" borderId="13" xfId="62" applyNumberFormat="1" applyFont="1" applyBorder="1" applyAlignment="1">
      <alignment horizontal="right" vertical="distributed" wrapText="1"/>
      <protection/>
    </xf>
    <xf numFmtId="4" fontId="5" fillId="0" borderId="13" xfId="62" applyNumberFormat="1" applyFont="1" applyFill="1" applyBorder="1" applyAlignment="1">
      <alignment horizontal="left" vertical="distributed"/>
      <protection/>
    </xf>
    <xf numFmtId="4" fontId="5" fillId="0" borderId="13" xfId="62" applyNumberFormat="1" applyFont="1" applyBorder="1" applyAlignment="1">
      <alignment horizontal="left" vertical="distributed"/>
      <protection/>
    </xf>
    <xf numFmtId="4" fontId="5" fillId="0" borderId="13" xfId="62" applyNumberFormat="1" applyFont="1" applyBorder="1" applyAlignment="1">
      <alignment horizontal="left" vertical="distributed" wrapText="1"/>
      <protection/>
    </xf>
    <xf numFmtId="0" fontId="0" fillId="0" borderId="13" xfId="0" applyFont="1" applyBorder="1" applyAlignment="1">
      <alignment horizontal="left" vertical="distributed"/>
    </xf>
    <xf numFmtId="4" fontId="5" fillId="0" borderId="13" xfId="62" applyNumberFormat="1" applyFont="1" applyBorder="1" applyAlignment="1">
      <alignment vertical="distributed" wrapText="1"/>
      <protection/>
    </xf>
    <xf numFmtId="0" fontId="0" fillId="0" borderId="13" xfId="0" applyFont="1" applyBorder="1" applyAlignment="1">
      <alignment vertical="distributed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" fontId="5" fillId="0" borderId="10" xfId="62" applyNumberFormat="1" applyFont="1" applyFill="1" applyBorder="1" applyAlignment="1">
      <alignment horizontal="left" vertical="distributed"/>
      <protection/>
    </xf>
    <xf numFmtId="4" fontId="10" fillId="0" borderId="13" xfId="62" applyNumberFormat="1" applyFont="1" applyBorder="1" applyAlignment="1">
      <alignment horizontal="left" vertical="distributed" wrapText="1"/>
      <protection/>
    </xf>
    <xf numFmtId="4" fontId="10" fillId="0" borderId="10" xfId="62" applyNumberFormat="1" applyFont="1" applyBorder="1" applyAlignment="1">
      <alignment horizontal="left" vertical="distributed" wrapText="1"/>
      <protection/>
    </xf>
    <xf numFmtId="4" fontId="5" fillId="0" borderId="10" xfId="62" applyNumberFormat="1" applyFont="1" applyBorder="1" applyAlignment="1">
      <alignment horizontal="left" vertical="distributed"/>
      <protection/>
    </xf>
    <xf numFmtId="4" fontId="13" fillId="0" borderId="13" xfId="62" applyNumberFormat="1" applyFont="1" applyBorder="1" applyAlignment="1">
      <alignment horizontal="left" vertical="distributed"/>
      <protection/>
    </xf>
    <xf numFmtId="4" fontId="13" fillId="0" borderId="10" xfId="62" applyNumberFormat="1" applyFont="1" applyBorder="1" applyAlignment="1">
      <alignment horizontal="left" vertical="distributed"/>
      <protection/>
    </xf>
    <xf numFmtId="4" fontId="10" fillId="0" borderId="13" xfId="62" applyNumberFormat="1" applyFont="1" applyFill="1" applyBorder="1" applyAlignment="1">
      <alignment horizontal="left" vertical="distributed"/>
      <protection/>
    </xf>
    <xf numFmtId="4" fontId="10" fillId="0" borderId="10" xfId="62" applyNumberFormat="1" applyFont="1" applyFill="1" applyBorder="1" applyAlignment="1">
      <alignment horizontal="left" vertical="distributed"/>
      <protection/>
    </xf>
    <xf numFmtId="4" fontId="5" fillId="0" borderId="13" xfId="62" applyNumberFormat="1" applyFont="1" applyFill="1" applyBorder="1" applyAlignment="1">
      <alignment horizontal="left" vertical="distributed" wrapText="1"/>
      <protection/>
    </xf>
    <xf numFmtId="0" fontId="0" fillId="0" borderId="13" xfId="0" applyBorder="1" applyAlignment="1">
      <alignment horizontal="left" vertical="distributed" wrapText="1"/>
    </xf>
    <xf numFmtId="4" fontId="14" fillId="0" borderId="13" xfId="62" applyNumberFormat="1" applyFont="1" applyBorder="1" applyAlignment="1">
      <alignment horizontal="left" vertical="distributed"/>
      <protection/>
    </xf>
    <xf numFmtId="4" fontId="14" fillId="0" borderId="10" xfId="62" applyNumberFormat="1" applyFont="1" applyBorder="1" applyAlignment="1">
      <alignment horizontal="left" vertical="distributed"/>
      <protection/>
    </xf>
    <xf numFmtId="4" fontId="13" fillId="0" borderId="13" xfId="62" applyNumberFormat="1" applyFont="1" applyFill="1" applyBorder="1" applyAlignment="1">
      <alignment horizontal="left" vertical="distributed"/>
      <protection/>
    </xf>
    <xf numFmtId="4" fontId="13" fillId="0" borderId="10" xfId="62" applyNumberFormat="1" applyFont="1" applyFill="1" applyBorder="1" applyAlignment="1">
      <alignment horizontal="left" vertical="distributed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2" xfId="58"/>
    <cellStyle name="Obično_18. DROGE" xfId="59"/>
    <cellStyle name="Obično_23. RAZVOJNA STRATEGIJA" xfId="60"/>
    <cellStyle name="Obično_4. VLADA" xfId="61"/>
    <cellStyle name="Obično_6. UDRUG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775"/>
  <sheetViews>
    <sheetView zoomScalePageLayoutView="0" workbookViewId="0" topLeftCell="A544">
      <selection activeCell="D551" sqref="D551:D553"/>
    </sheetView>
  </sheetViews>
  <sheetFormatPr defaultColWidth="10.28125" defaultRowHeight="12.75"/>
  <cols>
    <col min="1" max="1" width="72.00390625" style="244" customWidth="1"/>
    <col min="2" max="4" width="17.7109375" style="2" customWidth="1"/>
    <col min="5" max="5" width="4.8515625" style="245" customWidth="1"/>
    <col min="6" max="6" width="17.7109375" style="246" customWidth="1"/>
    <col min="7" max="12" width="10.28125" style="159" customWidth="1"/>
    <col min="13" max="16384" width="10.28125" style="4" customWidth="1"/>
  </cols>
  <sheetData>
    <row r="1" spans="1:12" s="248" customFormat="1" ht="19.5" customHeight="1">
      <c r="A1" s="373" t="s">
        <v>67</v>
      </c>
      <c r="B1" s="373"/>
      <c r="C1" s="373"/>
      <c r="D1" s="373"/>
      <c r="E1" s="373"/>
      <c r="F1" s="373"/>
      <c r="G1" s="247"/>
      <c r="H1" s="247"/>
      <c r="I1" s="247"/>
      <c r="J1" s="247"/>
      <c r="K1" s="247"/>
      <c r="L1" s="247"/>
    </row>
    <row r="2" spans="1:12" s="250" customFormat="1" ht="19.5" customHeight="1">
      <c r="A2" s="373" t="s">
        <v>48</v>
      </c>
      <c r="B2" s="373"/>
      <c r="C2" s="373"/>
      <c r="D2" s="373"/>
      <c r="E2" s="373"/>
      <c r="F2" s="373"/>
      <c r="G2" s="249"/>
      <c r="H2" s="249"/>
      <c r="I2" s="249"/>
      <c r="J2" s="249"/>
      <c r="K2" s="249"/>
      <c r="L2" s="249"/>
    </row>
    <row r="3" spans="1:12" s="250" customFormat="1" ht="27" customHeight="1">
      <c r="A3" s="374" t="s">
        <v>296</v>
      </c>
      <c r="B3" s="374"/>
      <c r="C3" s="374"/>
      <c r="D3" s="374"/>
      <c r="E3" s="374"/>
      <c r="F3" s="374"/>
      <c r="G3" s="249"/>
      <c r="H3" s="249"/>
      <c r="I3" s="249"/>
      <c r="J3" s="249"/>
      <c r="K3" s="249"/>
      <c r="L3" s="249"/>
    </row>
    <row r="4" spans="1:12" s="5" customFormat="1" ht="2.25" customHeight="1" hidden="1">
      <c r="A4" s="221"/>
      <c r="B4" s="221"/>
      <c r="C4" s="221"/>
      <c r="D4" s="221"/>
      <c r="E4" s="222"/>
      <c r="F4" s="223"/>
      <c r="G4" s="150"/>
      <c r="H4" s="150"/>
      <c r="I4" s="150"/>
      <c r="J4" s="150"/>
      <c r="K4" s="150"/>
      <c r="L4" s="150"/>
    </row>
    <row r="5" spans="1:12" s="5" customFormat="1" ht="21.75" customHeight="1">
      <c r="A5" s="221"/>
      <c r="B5" s="221"/>
      <c r="C5" s="221"/>
      <c r="D5" s="221"/>
      <c r="E5" s="224"/>
      <c r="F5" s="223"/>
      <c r="G5" s="150"/>
      <c r="H5" s="150"/>
      <c r="I5" s="150"/>
      <c r="J5" s="150"/>
      <c r="K5" s="150"/>
      <c r="L5" s="150"/>
    </row>
    <row r="6" spans="1:12" s="96" customFormat="1" ht="45" customHeight="1">
      <c r="A6" s="225" t="s">
        <v>0</v>
      </c>
      <c r="B6" s="226" t="s">
        <v>297</v>
      </c>
      <c r="C6" s="227" t="s">
        <v>298</v>
      </c>
      <c r="D6" s="228" t="s">
        <v>113</v>
      </c>
      <c r="E6" s="229" t="s">
        <v>112</v>
      </c>
      <c r="F6" s="230" t="s">
        <v>115</v>
      </c>
      <c r="G6" s="151"/>
      <c r="H6" s="151"/>
      <c r="I6" s="151"/>
      <c r="J6" s="151"/>
      <c r="K6" s="151"/>
      <c r="L6" s="151"/>
    </row>
    <row r="7" spans="1:12" s="96" customFormat="1" ht="15" customHeight="1">
      <c r="A7" s="231"/>
      <c r="B7" s="232" t="s">
        <v>1</v>
      </c>
      <c r="C7" s="233" t="s">
        <v>2</v>
      </c>
      <c r="D7" s="234" t="s">
        <v>3</v>
      </c>
      <c r="E7" s="233" t="s">
        <v>4</v>
      </c>
      <c r="F7" s="235" t="s">
        <v>5</v>
      </c>
      <c r="G7" s="151"/>
      <c r="H7" s="151"/>
      <c r="I7" s="151"/>
      <c r="J7" s="151"/>
      <c r="K7" s="151"/>
      <c r="L7" s="151"/>
    </row>
    <row r="8" spans="1:12" s="9" customFormat="1" ht="30" customHeight="1">
      <c r="A8" s="6" t="s">
        <v>116</v>
      </c>
      <c r="B8" s="90"/>
      <c r="C8" s="7"/>
      <c r="D8" s="104"/>
      <c r="E8" s="8"/>
      <c r="F8" s="105"/>
      <c r="G8" s="26"/>
      <c r="H8" s="26"/>
      <c r="I8" s="26"/>
      <c r="J8" s="26"/>
      <c r="K8" s="26"/>
      <c r="L8" s="26"/>
    </row>
    <row r="9" spans="1:12" s="9" customFormat="1" ht="24.75" customHeight="1">
      <c r="A9" s="10" t="s">
        <v>6</v>
      </c>
      <c r="B9" s="60">
        <v>1517000</v>
      </c>
      <c r="C9" s="60">
        <v>1364432.05</v>
      </c>
      <c r="D9" s="11">
        <f>B9-C9</f>
        <v>152567.94999999995</v>
      </c>
      <c r="E9" s="12">
        <f>C9/B9*100</f>
        <v>89.94278510217535</v>
      </c>
      <c r="F9" s="11">
        <v>1169350.59</v>
      </c>
      <c r="G9" s="26"/>
      <c r="H9" s="26"/>
      <c r="I9" s="26"/>
      <c r="J9" s="26"/>
      <c r="K9" s="26"/>
      <c r="L9" s="26"/>
    </row>
    <row r="10" spans="1:12" s="9" customFormat="1" ht="24.75" customHeight="1">
      <c r="A10" s="10" t="s">
        <v>7</v>
      </c>
      <c r="B10" s="60">
        <v>150000</v>
      </c>
      <c r="C10" s="60">
        <v>105267.89</v>
      </c>
      <c r="D10" s="11">
        <f>B10-C10</f>
        <v>44732.11</v>
      </c>
      <c r="E10" s="12">
        <f>C10/B10*100</f>
        <v>70.17859333333332</v>
      </c>
      <c r="F10" s="11">
        <v>115450.52</v>
      </c>
      <c r="G10" s="26"/>
      <c r="H10" s="26"/>
      <c r="I10" s="26"/>
      <c r="J10" s="26"/>
      <c r="K10" s="26"/>
      <c r="L10" s="26"/>
    </row>
    <row r="11" spans="1:12" s="9" customFormat="1" ht="30" customHeight="1">
      <c r="A11" s="107" t="s">
        <v>91</v>
      </c>
      <c r="B11" s="108">
        <f>SUM(B9,B10)</f>
        <v>1667000</v>
      </c>
      <c r="C11" s="108">
        <f>SUM(C9,C10)</f>
        <v>1469699.94</v>
      </c>
      <c r="D11" s="109">
        <f>B11-C11</f>
        <v>197300.06000000006</v>
      </c>
      <c r="E11" s="110">
        <f>C11/B11*100</f>
        <v>88.16436352729454</v>
      </c>
      <c r="F11" s="109">
        <f>SUM(F9:F10)</f>
        <v>1284801.11</v>
      </c>
      <c r="G11" s="26"/>
      <c r="H11" s="26"/>
      <c r="I11" s="26"/>
      <c r="J11" s="26"/>
      <c r="K11" s="26"/>
      <c r="L11" s="26"/>
    </row>
    <row r="12" spans="1:12" s="44" customFormat="1" ht="24.75" customHeight="1">
      <c r="A12" s="10" t="s">
        <v>8</v>
      </c>
      <c r="B12" s="60">
        <v>83000</v>
      </c>
      <c r="C12" s="60">
        <f>SUM(C13:C17)</f>
        <v>43005.880000000005</v>
      </c>
      <c r="D12" s="11">
        <f>B12-C12</f>
        <v>39994.119999999995</v>
      </c>
      <c r="E12" s="12">
        <f>C12/B12*100</f>
        <v>51.81431325301206</v>
      </c>
      <c r="F12" s="11">
        <v>31353.09</v>
      </c>
      <c r="G12" s="147"/>
      <c r="H12" s="72"/>
      <c r="I12" s="72"/>
      <c r="J12" s="72"/>
      <c r="K12" s="72"/>
      <c r="L12" s="72"/>
    </row>
    <row r="13" spans="1:12" s="51" customFormat="1" ht="19.5" customHeight="1">
      <c r="A13" s="55" t="s">
        <v>300</v>
      </c>
      <c r="B13" s="49"/>
      <c r="C13" s="49">
        <v>3846.19</v>
      </c>
      <c r="D13" s="48"/>
      <c r="E13" s="50"/>
      <c r="F13" s="48"/>
      <c r="G13" s="88"/>
      <c r="H13" s="88"/>
      <c r="I13" s="88"/>
      <c r="J13" s="88"/>
      <c r="K13" s="88"/>
      <c r="L13" s="88"/>
    </row>
    <row r="14" spans="1:12" s="51" customFormat="1" ht="19.5" customHeight="1">
      <c r="A14" s="55" t="s">
        <v>301</v>
      </c>
      <c r="B14" s="49"/>
      <c r="C14" s="49">
        <v>1500</v>
      </c>
      <c r="D14" s="48"/>
      <c r="E14" s="50"/>
      <c r="F14" s="48"/>
      <c r="G14" s="88"/>
      <c r="H14" s="88"/>
      <c r="I14" s="88"/>
      <c r="J14" s="88"/>
      <c r="K14" s="88"/>
      <c r="L14" s="88"/>
    </row>
    <row r="15" spans="1:12" s="51" customFormat="1" ht="19.5" customHeight="1">
      <c r="A15" s="55" t="s">
        <v>302</v>
      </c>
      <c r="B15" s="49"/>
      <c r="C15" s="49">
        <v>18750</v>
      </c>
      <c r="D15" s="48"/>
      <c r="E15" s="50"/>
      <c r="F15" s="48"/>
      <c r="G15" s="88"/>
      <c r="H15" s="88"/>
      <c r="I15" s="88"/>
      <c r="J15" s="88"/>
      <c r="K15" s="88"/>
      <c r="L15" s="88"/>
    </row>
    <row r="16" spans="1:12" s="51" customFormat="1" ht="19.5" customHeight="1">
      <c r="A16" s="55" t="s">
        <v>235</v>
      </c>
      <c r="B16" s="49"/>
      <c r="C16" s="49">
        <v>3909.69</v>
      </c>
      <c r="D16" s="48"/>
      <c r="E16" s="50"/>
      <c r="F16" s="48"/>
      <c r="G16" s="88"/>
      <c r="H16" s="88"/>
      <c r="I16" s="88"/>
      <c r="J16" s="88"/>
      <c r="K16" s="88"/>
      <c r="L16" s="88"/>
    </row>
    <row r="17" spans="1:12" s="51" customFormat="1" ht="19.5" customHeight="1">
      <c r="A17" s="55" t="s">
        <v>210</v>
      </c>
      <c r="B17" s="49"/>
      <c r="C17" s="83">
        <v>15000</v>
      </c>
      <c r="D17" s="53"/>
      <c r="E17" s="50"/>
      <c r="F17" s="48"/>
      <c r="G17" s="88"/>
      <c r="H17" s="88"/>
      <c r="I17" s="88"/>
      <c r="J17" s="88"/>
      <c r="K17" s="88"/>
      <c r="L17" s="88"/>
    </row>
    <row r="18" spans="1:12" s="3" customFormat="1" ht="30" customHeight="1">
      <c r="A18" s="165" t="s">
        <v>92</v>
      </c>
      <c r="B18" s="166">
        <f>B12</f>
        <v>83000</v>
      </c>
      <c r="C18" s="166">
        <f>C12</f>
        <v>43005.880000000005</v>
      </c>
      <c r="D18" s="167">
        <f aca="true" t="shared" si="0" ref="D18:D23">B18-C18</f>
        <v>39994.119999999995</v>
      </c>
      <c r="E18" s="168">
        <f aca="true" t="shared" si="1" ref="E18:E23">C18/B18*100</f>
        <v>51.81431325301206</v>
      </c>
      <c r="F18" s="167">
        <f>F12</f>
        <v>31353.09</v>
      </c>
      <c r="G18" s="152"/>
      <c r="H18" s="152"/>
      <c r="I18" s="152"/>
      <c r="J18" s="152"/>
      <c r="K18" s="152"/>
      <c r="L18" s="152"/>
    </row>
    <row r="19" spans="1:12" s="9" customFormat="1" ht="24.75" customHeight="1">
      <c r="A19" s="6" t="s">
        <v>117</v>
      </c>
      <c r="B19" s="82">
        <v>274000</v>
      </c>
      <c r="C19" s="82">
        <v>227803.42</v>
      </c>
      <c r="D19" s="16">
        <f t="shared" si="0"/>
        <v>46196.57999999999</v>
      </c>
      <c r="E19" s="17">
        <f t="shared" si="1"/>
        <v>83.13993430656936</v>
      </c>
      <c r="F19" s="16">
        <v>199144.28</v>
      </c>
      <c r="G19" s="26"/>
      <c r="H19" s="26"/>
      <c r="I19" s="26"/>
      <c r="J19" s="26"/>
      <c r="K19" s="26"/>
      <c r="L19" s="26"/>
    </row>
    <row r="20" spans="1:12" s="9" customFormat="1" ht="24.75" customHeight="1">
      <c r="A20" s="13" t="s">
        <v>118</v>
      </c>
      <c r="B20" s="19">
        <v>31000</v>
      </c>
      <c r="C20" s="19">
        <v>24984.89</v>
      </c>
      <c r="D20" s="11">
        <f t="shared" si="0"/>
        <v>6015.110000000001</v>
      </c>
      <c r="E20" s="12">
        <f t="shared" si="1"/>
        <v>80.59641935483872</v>
      </c>
      <c r="F20" s="11">
        <v>21841.55</v>
      </c>
      <c r="G20" s="26"/>
      <c r="H20" s="26"/>
      <c r="I20" s="26"/>
      <c r="J20" s="26"/>
      <c r="K20" s="26"/>
      <c r="L20" s="26"/>
    </row>
    <row r="21" spans="1:12" s="9" customFormat="1" ht="30" customHeight="1">
      <c r="A21" s="107" t="s">
        <v>93</v>
      </c>
      <c r="B21" s="108">
        <f>SUM(B19,B20)</f>
        <v>305000</v>
      </c>
      <c r="C21" s="108">
        <f>SUM(C19,C20)</f>
        <v>252788.31</v>
      </c>
      <c r="D21" s="109">
        <f t="shared" si="0"/>
        <v>52211.69</v>
      </c>
      <c r="E21" s="110">
        <f t="shared" si="1"/>
        <v>82.8814131147541</v>
      </c>
      <c r="F21" s="109">
        <f>SUM(F19:F20)</f>
        <v>220985.83</v>
      </c>
      <c r="G21" s="26"/>
      <c r="H21" s="26"/>
      <c r="I21" s="26"/>
      <c r="J21" s="26"/>
      <c r="K21" s="26"/>
      <c r="L21" s="26"/>
    </row>
    <row r="22" spans="1:12" s="9" customFormat="1" ht="30" customHeight="1">
      <c r="A22" s="165" t="s">
        <v>94</v>
      </c>
      <c r="B22" s="166">
        <f>SUM(B11,B18,B21)</f>
        <v>2055000</v>
      </c>
      <c r="C22" s="166">
        <f>SUM(C11,C18,C21)</f>
        <v>1765494.13</v>
      </c>
      <c r="D22" s="167">
        <f t="shared" si="0"/>
        <v>289505.8700000001</v>
      </c>
      <c r="E22" s="168">
        <f t="shared" si="1"/>
        <v>85.91212311435523</v>
      </c>
      <c r="F22" s="167">
        <f>SUM(F11,F18,F21)</f>
        <v>1537140.0300000003</v>
      </c>
      <c r="G22" s="26"/>
      <c r="H22" s="26"/>
      <c r="I22" s="26"/>
      <c r="J22" s="26"/>
      <c r="K22" s="26"/>
      <c r="L22" s="26"/>
    </row>
    <row r="23" spans="1:12" s="9" customFormat="1" ht="24.75" customHeight="1">
      <c r="A23" s="10" t="s">
        <v>9</v>
      </c>
      <c r="B23" s="60">
        <v>195000</v>
      </c>
      <c r="C23" s="60">
        <f>SUM(C24:C31)</f>
        <v>139775.02</v>
      </c>
      <c r="D23" s="11">
        <f t="shared" si="0"/>
        <v>55224.98000000001</v>
      </c>
      <c r="E23" s="12">
        <f t="shared" si="1"/>
        <v>71.67949743589743</v>
      </c>
      <c r="F23" s="11">
        <v>128111.81</v>
      </c>
      <c r="G23" s="26"/>
      <c r="H23" s="26"/>
      <c r="I23" s="26"/>
      <c r="J23" s="26"/>
      <c r="K23" s="26"/>
      <c r="L23" s="26"/>
    </row>
    <row r="24" spans="1:12" s="25" customFormat="1" ht="19.5" customHeight="1">
      <c r="A24" s="71" t="s">
        <v>71</v>
      </c>
      <c r="B24" s="49"/>
      <c r="C24" s="49">
        <v>6120</v>
      </c>
      <c r="D24" s="48"/>
      <c r="E24" s="161"/>
      <c r="F24" s="48"/>
      <c r="G24" s="40"/>
      <c r="H24" s="40"/>
      <c r="I24" s="40"/>
      <c r="J24" s="40"/>
      <c r="K24" s="40"/>
      <c r="L24" s="40"/>
    </row>
    <row r="25" spans="1:12" s="9" customFormat="1" ht="19.5" customHeight="1">
      <c r="A25" s="71" t="s">
        <v>106</v>
      </c>
      <c r="B25" s="49"/>
      <c r="C25" s="49">
        <v>27305.05</v>
      </c>
      <c r="D25" s="48"/>
      <c r="E25" s="50"/>
      <c r="F25" s="48"/>
      <c r="G25" s="26"/>
      <c r="H25" s="26"/>
      <c r="I25" s="26"/>
      <c r="J25" s="26"/>
      <c r="K25" s="26"/>
      <c r="L25" s="26"/>
    </row>
    <row r="26" spans="1:12" s="9" customFormat="1" ht="19.5" customHeight="1">
      <c r="A26" s="71" t="s">
        <v>171</v>
      </c>
      <c r="B26" s="49"/>
      <c r="C26" s="49">
        <v>8991.88</v>
      </c>
      <c r="D26" s="48"/>
      <c r="E26" s="50"/>
      <c r="F26" s="48"/>
      <c r="G26" s="26"/>
      <c r="H26" s="26"/>
      <c r="I26" s="26"/>
      <c r="J26" s="26"/>
      <c r="K26" s="26"/>
      <c r="L26" s="26"/>
    </row>
    <row r="27" spans="1:12" s="9" customFormat="1" ht="19.5" customHeight="1">
      <c r="A27" s="71" t="s">
        <v>62</v>
      </c>
      <c r="B27" s="49"/>
      <c r="C27" s="49">
        <v>26393.09</v>
      </c>
      <c r="D27" s="48"/>
      <c r="E27" s="50"/>
      <c r="F27" s="48"/>
      <c r="G27" s="26"/>
      <c r="H27" s="26"/>
      <c r="I27" s="26"/>
      <c r="J27" s="26"/>
      <c r="K27" s="26"/>
      <c r="L27" s="26"/>
    </row>
    <row r="28" spans="1:12" s="9" customFormat="1" ht="19.5" customHeight="1">
      <c r="A28" s="205" t="s">
        <v>10</v>
      </c>
      <c r="B28" s="49"/>
      <c r="C28" s="49">
        <v>8568.85</v>
      </c>
      <c r="D28" s="48"/>
      <c r="E28" s="50"/>
      <c r="F28" s="48"/>
      <c r="G28" s="26"/>
      <c r="H28" s="26"/>
      <c r="I28" s="26"/>
      <c r="J28" s="26"/>
      <c r="K28" s="26"/>
      <c r="L28" s="26"/>
    </row>
    <row r="29" spans="1:12" s="9" customFormat="1" ht="19.5" customHeight="1">
      <c r="A29" s="205" t="s">
        <v>236</v>
      </c>
      <c r="B29" s="49"/>
      <c r="C29" s="49">
        <v>7960</v>
      </c>
      <c r="D29" s="48"/>
      <c r="E29" s="50"/>
      <c r="F29" s="48"/>
      <c r="G29" s="26"/>
      <c r="H29" s="26"/>
      <c r="I29" s="26"/>
      <c r="J29" s="26"/>
      <c r="K29" s="26"/>
      <c r="L29" s="26"/>
    </row>
    <row r="30" spans="1:12" s="51" customFormat="1" ht="19.5" customHeight="1">
      <c r="A30" s="236" t="s">
        <v>11</v>
      </c>
      <c r="B30" s="49"/>
      <c r="C30" s="49">
        <v>52474.81</v>
      </c>
      <c r="D30" s="48"/>
      <c r="E30" s="50"/>
      <c r="F30" s="48"/>
      <c r="G30" s="88"/>
      <c r="H30" s="88"/>
      <c r="I30" s="88"/>
      <c r="J30" s="88"/>
      <c r="K30" s="88"/>
      <c r="L30" s="88"/>
    </row>
    <row r="31" spans="1:12" s="51" customFormat="1" ht="19.5" customHeight="1">
      <c r="A31" s="102" t="s">
        <v>12</v>
      </c>
      <c r="B31" s="83"/>
      <c r="C31" s="83">
        <v>1961.34</v>
      </c>
      <c r="D31" s="53"/>
      <c r="E31" s="54"/>
      <c r="F31" s="53"/>
      <c r="G31" s="88"/>
      <c r="H31" s="88"/>
      <c r="I31" s="88"/>
      <c r="J31" s="88"/>
      <c r="K31" s="88"/>
      <c r="L31" s="88"/>
    </row>
    <row r="32" spans="1:12" s="2" customFormat="1" ht="24.75" customHeight="1">
      <c r="A32" s="20" t="s">
        <v>13</v>
      </c>
      <c r="B32" s="60">
        <v>70000</v>
      </c>
      <c r="C32" s="60">
        <f>SUM(C33)</f>
        <v>46934.06</v>
      </c>
      <c r="D32" s="11">
        <f>B32-C32</f>
        <v>23065.940000000002</v>
      </c>
      <c r="E32" s="12">
        <f>C32/B32*100</f>
        <v>67.04865714285714</v>
      </c>
      <c r="F32" s="11">
        <v>39293.96</v>
      </c>
      <c r="G32" s="99"/>
      <c r="H32" s="99"/>
      <c r="I32" s="99"/>
      <c r="J32" s="99"/>
      <c r="K32" s="99"/>
      <c r="L32" s="99"/>
    </row>
    <row r="33" spans="1:12" s="2" customFormat="1" ht="19.5" customHeight="1">
      <c r="A33" s="52" t="s">
        <v>66</v>
      </c>
      <c r="B33" s="83"/>
      <c r="C33" s="83">
        <v>46934.06</v>
      </c>
      <c r="D33" s="53"/>
      <c r="E33" s="54"/>
      <c r="F33" s="53"/>
      <c r="G33" s="99"/>
      <c r="H33" s="99"/>
      <c r="I33" s="99"/>
      <c r="J33" s="99"/>
      <c r="K33" s="99"/>
      <c r="L33" s="99"/>
    </row>
    <row r="34" spans="1:12" s="2" customFormat="1" ht="24.75" customHeight="1">
      <c r="A34" s="20" t="s">
        <v>14</v>
      </c>
      <c r="B34" s="60">
        <v>10000</v>
      </c>
      <c r="C34" s="60">
        <f>SUM(C35:C38)</f>
        <v>7389</v>
      </c>
      <c r="D34" s="11">
        <f>B34-C34</f>
        <v>2611</v>
      </c>
      <c r="E34" s="12">
        <f>C34/B34*100</f>
        <v>73.89</v>
      </c>
      <c r="F34" s="11">
        <v>6775</v>
      </c>
      <c r="G34" s="99"/>
      <c r="H34" s="99"/>
      <c r="I34" s="99"/>
      <c r="J34" s="99"/>
      <c r="K34" s="99"/>
      <c r="L34" s="99"/>
    </row>
    <row r="35" spans="1:12" s="2" customFormat="1" ht="19.5" customHeight="1">
      <c r="A35" s="46" t="s">
        <v>303</v>
      </c>
      <c r="B35" s="49"/>
      <c r="C35" s="49"/>
      <c r="D35" s="48"/>
      <c r="E35" s="50"/>
      <c r="F35" s="48"/>
      <c r="G35" s="99"/>
      <c r="H35" s="99"/>
      <c r="I35" s="99"/>
      <c r="J35" s="99"/>
      <c r="K35" s="99"/>
      <c r="L35" s="99"/>
    </row>
    <row r="36" spans="1:12" s="2" customFormat="1" ht="19.5" customHeight="1">
      <c r="A36" s="46" t="s">
        <v>304</v>
      </c>
      <c r="B36" s="49"/>
      <c r="C36" s="49">
        <v>980</v>
      </c>
      <c r="D36" s="48"/>
      <c r="E36" s="50"/>
      <c r="F36" s="48"/>
      <c r="G36" s="99"/>
      <c r="H36" s="99"/>
      <c r="I36" s="99"/>
      <c r="J36" s="99"/>
      <c r="K36" s="99"/>
      <c r="L36" s="99"/>
    </row>
    <row r="37" spans="1:12" s="2" customFormat="1" ht="19.5" customHeight="1">
      <c r="A37" s="46" t="s">
        <v>305</v>
      </c>
      <c r="B37" s="49"/>
      <c r="C37" s="49"/>
      <c r="D37" s="48"/>
      <c r="E37" s="50"/>
      <c r="F37" s="48"/>
      <c r="G37" s="99"/>
      <c r="H37" s="99"/>
      <c r="I37" s="99"/>
      <c r="J37" s="99"/>
      <c r="K37" s="99"/>
      <c r="L37" s="99"/>
    </row>
    <row r="38" spans="1:12" s="2" customFormat="1" ht="19.5" customHeight="1">
      <c r="A38" s="46" t="s">
        <v>306</v>
      </c>
      <c r="B38" s="49"/>
      <c r="C38" s="49">
        <v>6409</v>
      </c>
      <c r="D38" s="48"/>
      <c r="E38" s="50"/>
      <c r="F38" s="48"/>
      <c r="G38" s="99"/>
      <c r="H38" s="99"/>
      <c r="I38" s="99"/>
      <c r="J38" s="99"/>
      <c r="K38" s="99"/>
      <c r="L38" s="99"/>
    </row>
    <row r="39" spans="1:12" s="2" customFormat="1" ht="24.75" customHeight="1">
      <c r="A39" s="20" t="s">
        <v>119</v>
      </c>
      <c r="B39" s="60">
        <v>5000</v>
      </c>
      <c r="C39" s="60">
        <v>0</v>
      </c>
      <c r="D39" s="11">
        <f>B39-C39</f>
        <v>5000</v>
      </c>
      <c r="E39" s="12">
        <f>C39/B39*100</f>
        <v>0</v>
      </c>
      <c r="F39" s="11">
        <v>0</v>
      </c>
      <c r="G39" s="99"/>
      <c r="H39" s="99"/>
      <c r="I39" s="99"/>
      <c r="J39" s="99"/>
      <c r="K39" s="99"/>
      <c r="L39" s="99"/>
    </row>
    <row r="40" spans="1:12" s="2" customFormat="1" ht="30" customHeight="1">
      <c r="A40" s="111" t="s">
        <v>95</v>
      </c>
      <c r="B40" s="108">
        <f>SUM(B23,B32,B34,B39)</f>
        <v>280000</v>
      </c>
      <c r="C40" s="108">
        <f>SUM(C23,C32,C34,C39)</f>
        <v>194098.08</v>
      </c>
      <c r="D40" s="109">
        <f>B40-C40</f>
        <v>85901.92000000001</v>
      </c>
      <c r="E40" s="110">
        <f>C40/B40*100</f>
        <v>69.32074285714285</v>
      </c>
      <c r="F40" s="167">
        <f>SUM(F23,F32,F34,F39)</f>
        <v>174180.77</v>
      </c>
      <c r="G40" s="99"/>
      <c r="H40" s="99"/>
      <c r="I40" s="99"/>
      <c r="J40" s="99"/>
      <c r="K40" s="99"/>
      <c r="L40" s="99"/>
    </row>
    <row r="41" spans="1:12" s="9" customFormat="1" ht="24.75" customHeight="1">
      <c r="A41" s="20" t="s">
        <v>15</v>
      </c>
      <c r="B41" s="60">
        <v>45000</v>
      </c>
      <c r="C41" s="94">
        <f>SUM(C42:C48)</f>
        <v>30500.409999999996</v>
      </c>
      <c r="D41" s="11">
        <f>B41-C41</f>
        <v>14499.590000000004</v>
      </c>
      <c r="E41" s="12">
        <f>C41/B41*100</f>
        <v>67.77868888888888</v>
      </c>
      <c r="F41" s="11">
        <v>38533.25</v>
      </c>
      <c r="G41" s="26"/>
      <c r="H41" s="26"/>
      <c r="I41" s="26"/>
      <c r="J41" s="26"/>
      <c r="K41" s="26"/>
      <c r="L41" s="26"/>
    </row>
    <row r="42" spans="1:12" s="9" customFormat="1" ht="19.5" customHeight="1">
      <c r="A42" s="46" t="s">
        <v>237</v>
      </c>
      <c r="B42" s="49"/>
      <c r="C42" s="92">
        <v>3771.86</v>
      </c>
      <c r="D42" s="48"/>
      <c r="E42" s="50"/>
      <c r="F42" s="48"/>
      <c r="G42" s="26"/>
      <c r="H42" s="26"/>
      <c r="I42" s="26"/>
      <c r="J42" s="26"/>
      <c r="K42" s="26"/>
      <c r="L42" s="26"/>
    </row>
    <row r="43" spans="1:12" s="9" customFormat="1" ht="19.5" customHeight="1">
      <c r="A43" s="46" t="s">
        <v>307</v>
      </c>
      <c r="B43" s="49"/>
      <c r="C43" s="92"/>
      <c r="D43" s="48"/>
      <c r="E43" s="50"/>
      <c r="F43" s="48"/>
      <c r="G43" s="26"/>
      <c r="H43" s="26"/>
      <c r="I43" s="26"/>
      <c r="J43" s="26"/>
      <c r="K43" s="26"/>
      <c r="L43" s="26"/>
    </row>
    <row r="44" spans="1:12" s="9" customFormat="1" ht="19.5" customHeight="1">
      <c r="A44" s="52" t="s">
        <v>149</v>
      </c>
      <c r="B44" s="83"/>
      <c r="C44" s="93">
        <v>3256.53</v>
      </c>
      <c r="D44" s="53"/>
      <c r="E44" s="54"/>
      <c r="F44" s="53"/>
      <c r="G44" s="26"/>
      <c r="H44" s="26"/>
      <c r="I44" s="26"/>
      <c r="J44" s="26"/>
      <c r="K44" s="26"/>
      <c r="L44" s="26"/>
    </row>
    <row r="45" spans="1:12" s="9" customFormat="1" ht="19.5" customHeight="1">
      <c r="A45" s="46" t="s">
        <v>174</v>
      </c>
      <c r="B45" s="49"/>
      <c r="C45" s="92">
        <v>10590.14</v>
      </c>
      <c r="D45" s="48"/>
      <c r="E45" s="50"/>
      <c r="F45" s="48"/>
      <c r="G45" s="26"/>
      <c r="H45" s="26"/>
      <c r="I45" s="26"/>
      <c r="J45" s="26"/>
      <c r="K45" s="26"/>
      <c r="L45" s="26"/>
    </row>
    <row r="46" spans="1:12" s="9" customFormat="1" ht="19.5" customHeight="1">
      <c r="A46" s="46" t="s">
        <v>238</v>
      </c>
      <c r="B46" s="49"/>
      <c r="C46" s="92">
        <v>3293.19</v>
      </c>
      <c r="D46" s="48"/>
      <c r="E46" s="50"/>
      <c r="F46" s="48"/>
      <c r="G46" s="26"/>
      <c r="H46" s="26"/>
      <c r="I46" s="26"/>
      <c r="J46" s="26"/>
      <c r="K46" s="26"/>
      <c r="L46" s="26"/>
    </row>
    <row r="47" spans="1:12" s="9" customFormat="1" ht="19.5" customHeight="1">
      <c r="A47" s="46" t="s">
        <v>308</v>
      </c>
      <c r="B47" s="49"/>
      <c r="C47" s="92">
        <v>789</v>
      </c>
      <c r="D47" s="48"/>
      <c r="E47" s="50"/>
      <c r="F47" s="48"/>
      <c r="G47" s="26"/>
      <c r="H47" s="26"/>
      <c r="I47" s="26"/>
      <c r="J47" s="26"/>
      <c r="K47" s="26"/>
      <c r="L47" s="26"/>
    </row>
    <row r="48" spans="1:12" s="9" customFormat="1" ht="19.5" customHeight="1">
      <c r="A48" s="45" t="s">
        <v>150</v>
      </c>
      <c r="B48" s="49"/>
      <c r="C48" s="92">
        <v>8799.69</v>
      </c>
      <c r="D48" s="48"/>
      <c r="E48" s="50"/>
      <c r="F48" s="48"/>
      <c r="G48" s="26"/>
      <c r="H48" s="26"/>
      <c r="I48" s="26"/>
      <c r="J48" s="26"/>
      <c r="K48" s="26"/>
      <c r="L48" s="26"/>
    </row>
    <row r="49" spans="1:12" s="9" customFormat="1" ht="24.75" customHeight="1">
      <c r="A49" s="41" t="s">
        <v>69</v>
      </c>
      <c r="B49" s="60">
        <v>3000</v>
      </c>
      <c r="C49" s="94">
        <f>C50</f>
        <v>618.33</v>
      </c>
      <c r="D49" s="11">
        <f>B49-C49</f>
        <v>2381.67</v>
      </c>
      <c r="E49" s="12">
        <f>C49/B49*100</f>
        <v>20.611</v>
      </c>
      <c r="F49" s="11">
        <v>0</v>
      </c>
      <c r="G49" s="26"/>
      <c r="H49" s="26"/>
      <c r="I49" s="26"/>
      <c r="J49" s="26"/>
      <c r="K49" s="26"/>
      <c r="L49" s="26"/>
    </row>
    <row r="50" spans="1:12" s="209" customFormat="1" ht="19.5" customHeight="1">
      <c r="A50" s="81" t="s">
        <v>309</v>
      </c>
      <c r="B50" s="83"/>
      <c r="C50" s="93">
        <v>618.33</v>
      </c>
      <c r="D50" s="53"/>
      <c r="E50" s="54"/>
      <c r="F50" s="53"/>
      <c r="G50" s="208"/>
      <c r="H50" s="208"/>
      <c r="I50" s="208"/>
      <c r="J50" s="208"/>
      <c r="K50" s="208"/>
      <c r="L50" s="208"/>
    </row>
    <row r="51" spans="1:12" s="9" customFormat="1" ht="24.75" customHeight="1">
      <c r="A51" s="24" t="s">
        <v>16</v>
      </c>
      <c r="B51" s="27">
        <v>1500</v>
      </c>
      <c r="C51" s="91">
        <v>0</v>
      </c>
      <c r="D51" s="16">
        <f>B51-C51</f>
        <v>1500</v>
      </c>
      <c r="E51" s="17">
        <f>C51/B51*100</f>
        <v>0</v>
      </c>
      <c r="F51" s="16">
        <v>0</v>
      </c>
      <c r="G51" s="26"/>
      <c r="H51" s="26"/>
      <c r="I51" s="26"/>
      <c r="J51" s="26"/>
      <c r="K51" s="26"/>
      <c r="L51" s="26"/>
    </row>
    <row r="52" spans="1:12" s="9" customFormat="1" ht="30" customHeight="1">
      <c r="A52" s="169" t="s">
        <v>96</v>
      </c>
      <c r="B52" s="166">
        <f>SUM(B41,B49,B51)</f>
        <v>49500</v>
      </c>
      <c r="C52" s="166">
        <f>SUM(C41,C49,C51)</f>
        <v>31118.739999999998</v>
      </c>
      <c r="D52" s="167">
        <f>B52-C52</f>
        <v>18381.260000000002</v>
      </c>
      <c r="E52" s="168">
        <f>C52/B52*100</f>
        <v>62.86614141414141</v>
      </c>
      <c r="F52" s="167">
        <f>SUM(F41:F51)</f>
        <v>38533.25</v>
      </c>
      <c r="G52" s="26"/>
      <c r="H52" s="26"/>
      <c r="I52" s="26"/>
      <c r="J52" s="26"/>
      <c r="K52" s="26"/>
      <c r="L52" s="26"/>
    </row>
    <row r="53" spans="1:12" s="9" customFormat="1" ht="24.75" customHeight="1">
      <c r="A53" s="41" t="s">
        <v>17</v>
      </c>
      <c r="B53" s="60">
        <v>110000</v>
      </c>
      <c r="C53" s="212">
        <f>SUM(C54:C63)</f>
        <v>104507.65</v>
      </c>
      <c r="D53" s="11">
        <f>B53-C53</f>
        <v>5492.350000000006</v>
      </c>
      <c r="E53" s="12">
        <f>C53/B53*100</f>
        <v>95.00695454545453</v>
      </c>
      <c r="F53" s="11">
        <v>105649.5</v>
      </c>
      <c r="G53" s="26"/>
      <c r="H53" s="26"/>
      <c r="I53" s="26"/>
      <c r="J53" s="26"/>
      <c r="K53" s="26"/>
      <c r="L53" s="26"/>
    </row>
    <row r="54" spans="1:12" s="2" customFormat="1" ht="19.5" customHeight="1">
      <c r="A54" s="45" t="s">
        <v>63</v>
      </c>
      <c r="B54" s="49"/>
      <c r="C54" s="162"/>
      <c r="D54" s="48"/>
      <c r="E54" s="50"/>
      <c r="F54" s="48"/>
      <c r="G54" s="99"/>
      <c r="H54" s="99"/>
      <c r="I54" s="99"/>
      <c r="J54" s="99"/>
      <c r="K54" s="99"/>
      <c r="L54" s="99"/>
    </row>
    <row r="55" spans="1:12" s="2" customFormat="1" ht="19.5" customHeight="1">
      <c r="A55" s="45" t="s">
        <v>314</v>
      </c>
      <c r="B55" s="49"/>
      <c r="C55" s="162">
        <v>1988.88</v>
      </c>
      <c r="D55" s="48"/>
      <c r="E55" s="50"/>
      <c r="F55" s="48"/>
      <c r="G55" s="99"/>
      <c r="H55" s="99"/>
      <c r="I55" s="99"/>
      <c r="J55" s="99"/>
      <c r="K55" s="99"/>
      <c r="L55" s="99"/>
    </row>
    <row r="56" spans="1:12" s="2" customFormat="1" ht="19.5" customHeight="1">
      <c r="A56" s="45" t="s">
        <v>315</v>
      </c>
      <c r="B56" s="49"/>
      <c r="C56" s="162">
        <v>35606.97</v>
      </c>
      <c r="D56" s="48"/>
      <c r="E56" s="50"/>
      <c r="F56" s="48"/>
      <c r="G56" s="99"/>
      <c r="H56" s="99"/>
      <c r="I56" s="99"/>
      <c r="J56" s="99"/>
      <c r="K56" s="99"/>
      <c r="L56" s="99"/>
    </row>
    <row r="57" spans="1:12" s="2" customFormat="1" ht="19.5" customHeight="1">
      <c r="A57" s="45" t="s">
        <v>64</v>
      </c>
      <c r="B57" s="49"/>
      <c r="C57" s="162"/>
      <c r="D57" s="48"/>
      <c r="E57" s="50"/>
      <c r="F57" s="48"/>
      <c r="G57" s="99"/>
      <c r="H57" s="99"/>
      <c r="I57" s="99"/>
      <c r="J57" s="99"/>
      <c r="K57" s="99"/>
      <c r="L57" s="99"/>
    </row>
    <row r="58" spans="1:12" s="2" customFormat="1" ht="19.5" customHeight="1">
      <c r="A58" s="45" t="s">
        <v>312</v>
      </c>
      <c r="B58" s="49"/>
      <c r="C58" s="162">
        <v>6332.04</v>
      </c>
      <c r="D58" s="48"/>
      <c r="E58" s="50"/>
      <c r="F58" s="48"/>
      <c r="G58" s="99"/>
      <c r="H58" s="99"/>
      <c r="I58" s="99"/>
      <c r="J58" s="99"/>
      <c r="K58" s="99"/>
      <c r="L58" s="99"/>
    </row>
    <row r="59" spans="1:12" s="51" customFormat="1" ht="19.5" customHeight="1">
      <c r="A59" s="45" t="s">
        <v>310</v>
      </c>
      <c r="B59" s="49"/>
      <c r="C59" s="162">
        <v>12891.22</v>
      </c>
      <c r="D59" s="48"/>
      <c r="E59" s="161"/>
      <c r="F59" s="48"/>
      <c r="G59" s="88"/>
      <c r="H59" s="88"/>
      <c r="I59" s="88"/>
      <c r="J59" s="88"/>
      <c r="K59" s="88"/>
      <c r="L59" s="88"/>
    </row>
    <row r="60" spans="1:12" s="51" customFormat="1" ht="19.5" customHeight="1">
      <c r="A60" s="45" t="s">
        <v>311</v>
      </c>
      <c r="B60" s="49"/>
      <c r="C60" s="162">
        <v>29520</v>
      </c>
      <c r="D60" s="48"/>
      <c r="E60" s="161"/>
      <c r="F60" s="48"/>
      <c r="G60" s="88"/>
      <c r="H60" s="88"/>
      <c r="I60" s="88"/>
      <c r="J60" s="88"/>
      <c r="K60" s="88"/>
      <c r="L60" s="88"/>
    </row>
    <row r="61" spans="1:12" s="2" customFormat="1" ht="19.5" customHeight="1">
      <c r="A61" s="45" t="s">
        <v>313</v>
      </c>
      <c r="B61" s="49"/>
      <c r="C61" s="162">
        <v>3896.7</v>
      </c>
      <c r="D61" s="48"/>
      <c r="E61" s="50"/>
      <c r="F61" s="48"/>
      <c r="G61" s="99"/>
      <c r="H61" s="99"/>
      <c r="I61" s="99"/>
      <c r="J61" s="99"/>
      <c r="K61" s="99"/>
      <c r="L61" s="99"/>
    </row>
    <row r="62" spans="1:12" s="2" customFormat="1" ht="19.5" customHeight="1">
      <c r="A62" s="45" t="s">
        <v>316</v>
      </c>
      <c r="B62" s="49"/>
      <c r="C62" s="162">
        <v>3044.2</v>
      </c>
      <c r="D62" s="48"/>
      <c r="E62" s="50"/>
      <c r="F62" s="48"/>
      <c r="G62" s="99"/>
      <c r="H62" s="99"/>
      <c r="I62" s="99"/>
      <c r="J62" s="99"/>
      <c r="K62" s="99"/>
      <c r="L62" s="99"/>
    </row>
    <row r="63" spans="1:12" s="2" customFormat="1" ht="19.5" customHeight="1">
      <c r="A63" s="81" t="s">
        <v>151</v>
      </c>
      <c r="B63" s="83"/>
      <c r="C63" s="213">
        <v>11227.64</v>
      </c>
      <c r="D63" s="53"/>
      <c r="E63" s="54"/>
      <c r="F63" s="53"/>
      <c r="G63" s="99"/>
      <c r="H63" s="99"/>
      <c r="I63" s="99"/>
      <c r="J63" s="99"/>
      <c r="K63" s="99"/>
      <c r="L63" s="99"/>
    </row>
    <row r="64" spans="1:12" s="2" customFormat="1" ht="24.75" customHeight="1">
      <c r="A64" s="24" t="s">
        <v>18</v>
      </c>
      <c r="B64" s="27">
        <v>10000</v>
      </c>
      <c r="C64" s="91">
        <f>SUM(C65:C68)</f>
        <v>2027.04</v>
      </c>
      <c r="D64" s="16">
        <f>B64-C64</f>
        <v>7972.96</v>
      </c>
      <c r="E64" s="17">
        <f>C64/B64*100</f>
        <v>20.2704</v>
      </c>
      <c r="F64" s="16">
        <v>2320.98</v>
      </c>
      <c r="G64" s="99"/>
      <c r="H64" s="99"/>
      <c r="I64" s="99"/>
      <c r="J64" s="99"/>
      <c r="K64" s="99"/>
      <c r="L64" s="99"/>
    </row>
    <row r="65" spans="1:12" s="2" customFormat="1" ht="19.5" customHeight="1">
      <c r="A65" s="46" t="s">
        <v>319</v>
      </c>
      <c r="B65" s="56"/>
      <c r="C65" s="92">
        <v>273.06</v>
      </c>
      <c r="D65" s="48"/>
      <c r="E65" s="50"/>
      <c r="F65" s="48"/>
      <c r="G65" s="99"/>
      <c r="H65" s="99"/>
      <c r="I65" s="99"/>
      <c r="J65" s="99"/>
      <c r="K65" s="99"/>
      <c r="L65" s="99"/>
    </row>
    <row r="66" spans="1:12" s="2" customFormat="1" ht="19.5" customHeight="1">
      <c r="A66" s="52" t="s">
        <v>318</v>
      </c>
      <c r="B66" s="85"/>
      <c r="C66" s="93">
        <v>565.8</v>
      </c>
      <c r="D66" s="53"/>
      <c r="E66" s="54"/>
      <c r="F66" s="53"/>
      <c r="G66" s="99"/>
      <c r="H66" s="99"/>
      <c r="I66" s="99"/>
      <c r="J66" s="99"/>
      <c r="K66" s="99"/>
      <c r="L66" s="99"/>
    </row>
    <row r="67" spans="1:12" s="2" customFormat="1" ht="19.5" customHeight="1">
      <c r="A67" s="46" t="s">
        <v>317</v>
      </c>
      <c r="B67" s="56"/>
      <c r="C67" s="92">
        <v>332.1</v>
      </c>
      <c r="D67" s="48"/>
      <c r="E67" s="50"/>
      <c r="F67" s="48"/>
      <c r="G67" s="99"/>
      <c r="H67" s="99"/>
      <c r="I67" s="99"/>
      <c r="J67" s="99"/>
      <c r="K67" s="99"/>
      <c r="L67" s="99"/>
    </row>
    <row r="68" spans="1:12" s="2" customFormat="1" ht="19.5" customHeight="1">
      <c r="A68" s="46" t="s">
        <v>320</v>
      </c>
      <c r="B68" s="56"/>
      <c r="C68" s="92">
        <v>856.08</v>
      </c>
      <c r="D68" s="48"/>
      <c r="E68" s="50"/>
      <c r="F68" s="48"/>
      <c r="G68" s="99"/>
      <c r="H68" s="99"/>
      <c r="I68" s="99"/>
      <c r="J68" s="99"/>
      <c r="K68" s="99"/>
      <c r="L68" s="99"/>
    </row>
    <row r="69" spans="1:7" s="72" customFormat="1" ht="24.75" customHeight="1">
      <c r="A69" s="20" t="s">
        <v>19</v>
      </c>
      <c r="B69" s="42">
        <v>43000</v>
      </c>
      <c r="C69" s="60">
        <f>SUM(C70:C83)</f>
        <v>38043.100000000006</v>
      </c>
      <c r="D69" s="11">
        <f>B69-C69</f>
        <v>4956.899999999994</v>
      </c>
      <c r="E69" s="12">
        <f>C69/B69*100</f>
        <v>88.47232558139537</v>
      </c>
      <c r="F69" s="11">
        <v>25375.2</v>
      </c>
      <c r="G69" s="147"/>
    </row>
    <row r="70" spans="1:7" s="75" customFormat="1" ht="21" customHeight="1">
      <c r="A70" s="46" t="s">
        <v>321</v>
      </c>
      <c r="B70" s="56"/>
      <c r="C70" s="49">
        <v>13838</v>
      </c>
      <c r="D70" s="48"/>
      <c r="E70" s="50"/>
      <c r="F70" s="48"/>
      <c r="G70" s="156"/>
    </row>
    <row r="71" spans="1:6" s="88" customFormat="1" ht="21" customHeight="1">
      <c r="A71" s="45" t="s">
        <v>322</v>
      </c>
      <c r="B71" s="48"/>
      <c r="C71" s="49">
        <v>960</v>
      </c>
      <c r="D71" s="48"/>
      <c r="E71" s="50"/>
      <c r="F71" s="48"/>
    </row>
    <row r="72" spans="1:12" s="2" customFormat="1" ht="21" customHeight="1">
      <c r="A72" s="45" t="s">
        <v>324</v>
      </c>
      <c r="B72" s="49"/>
      <c r="C72" s="162">
        <v>9750</v>
      </c>
      <c r="D72" s="48"/>
      <c r="E72" s="50"/>
      <c r="F72" s="48"/>
      <c r="G72" s="99"/>
      <c r="H72" s="99"/>
      <c r="I72" s="99"/>
      <c r="J72" s="99"/>
      <c r="K72" s="99"/>
      <c r="L72" s="99"/>
    </row>
    <row r="73" spans="1:6" s="88" customFormat="1" ht="21" customHeight="1">
      <c r="A73" s="45" t="s">
        <v>323</v>
      </c>
      <c r="B73" s="49"/>
      <c r="C73" s="49"/>
      <c r="D73" s="48"/>
      <c r="E73" s="50"/>
      <c r="F73" s="48"/>
    </row>
    <row r="74" spans="1:6" s="88" customFormat="1" ht="21" customHeight="1">
      <c r="A74" s="45" t="s">
        <v>332</v>
      </c>
      <c r="B74" s="49"/>
      <c r="C74" s="49">
        <v>1881.9</v>
      </c>
      <c r="D74" s="48"/>
      <c r="E74" s="50"/>
      <c r="F74" s="48"/>
    </row>
    <row r="75" spans="1:6" s="88" customFormat="1" ht="21" customHeight="1">
      <c r="A75" s="45" t="s">
        <v>325</v>
      </c>
      <c r="B75" s="49"/>
      <c r="C75" s="49"/>
      <c r="D75" s="48"/>
      <c r="E75" s="50"/>
      <c r="F75" s="48"/>
    </row>
    <row r="76" spans="1:6" s="88" customFormat="1" ht="21" customHeight="1">
      <c r="A76" s="45" t="s">
        <v>326</v>
      </c>
      <c r="B76" s="49"/>
      <c r="C76" s="49"/>
      <c r="D76" s="48"/>
      <c r="E76" s="50"/>
      <c r="F76" s="48"/>
    </row>
    <row r="77" spans="1:6" s="88" customFormat="1" ht="21" customHeight="1">
      <c r="A77" s="45" t="s">
        <v>327</v>
      </c>
      <c r="B77" s="49"/>
      <c r="C77" s="49">
        <v>2509.2</v>
      </c>
      <c r="D77" s="48"/>
      <c r="E77" s="50"/>
      <c r="F77" s="48"/>
    </row>
    <row r="78" spans="1:6" s="88" customFormat="1" ht="21" customHeight="1">
      <c r="A78" s="45" t="s">
        <v>328</v>
      </c>
      <c r="B78" s="49"/>
      <c r="C78" s="49"/>
      <c r="D78" s="48"/>
      <c r="E78" s="50"/>
      <c r="F78" s="48"/>
    </row>
    <row r="79" spans="1:6" s="88" customFormat="1" ht="21" customHeight="1">
      <c r="A79" s="45" t="s">
        <v>329</v>
      </c>
      <c r="B79" s="49"/>
      <c r="C79" s="49"/>
      <c r="D79" s="48"/>
      <c r="E79" s="50"/>
      <c r="F79" s="48"/>
    </row>
    <row r="80" spans="1:6" s="88" customFormat="1" ht="21" customHeight="1">
      <c r="A80" s="45" t="s">
        <v>330</v>
      </c>
      <c r="B80" s="49"/>
      <c r="C80" s="49"/>
      <c r="D80" s="48"/>
      <c r="E80" s="50"/>
      <c r="F80" s="48"/>
    </row>
    <row r="81" spans="1:6" s="88" customFormat="1" ht="21" customHeight="1">
      <c r="A81" s="45" t="s">
        <v>333</v>
      </c>
      <c r="B81" s="49"/>
      <c r="C81" s="49">
        <v>5904</v>
      </c>
      <c r="D81" s="48"/>
      <c r="E81" s="50"/>
      <c r="F81" s="48"/>
    </row>
    <row r="82" spans="1:6" s="88" customFormat="1" ht="21" customHeight="1">
      <c r="A82" s="45" t="s">
        <v>331</v>
      </c>
      <c r="B82" s="49"/>
      <c r="C82" s="49"/>
      <c r="D82" s="48"/>
      <c r="E82" s="50"/>
      <c r="F82" s="48"/>
    </row>
    <row r="83" spans="1:6" s="88" customFormat="1" ht="21" customHeight="1">
      <c r="A83" s="81" t="s">
        <v>334</v>
      </c>
      <c r="B83" s="83"/>
      <c r="C83" s="83">
        <v>3200</v>
      </c>
      <c r="D83" s="53"/>
      <c r="E83" s="54"/>
      <c r="F83" s="53"/>
    </row>
    <row r="84" spans="1:12" s="2" customFormat="1" ht="24.75" customHeight="1">
      <c r="A84" s="36" t="s">
        <v>20</v>
      </c>
      <c r="B84" s="91">
        <v>510000</v>
      </c>
      <c r="C84" s="91">
        <f>SUM(C85:C95)</f>
        <v>500990.94</v>
      </c>
      <c r="D84" s="37">
        <f>B84-C84</f>
        <v>9009.059999999998</v>
      </c>
      <c r="E84" s="38">
        <f>C84/B84*100</f>
        <v>98.23351764705882</v>
      </c>
      <c r="F84" s="37">
        <v>476367.6</v>
      </c>
      <c r="G84" s="99"/>
      <c r="H84" s="99"/>
      <c r="I84" s="99"/>
      <c r="J84" s="99"/>
      <c r="K84" s="99"/>
      <c r="L84" s="99"/>
    </row>
    <row r="85" spans="1:6" s="99" customFormat="1" ht="21" customHeight="1">
      <c r="A85" s="73" t="s">
        <v>61</v>
      </c>
      <c r="B85" s="92"/>
      <c r="C85" s="92"/>
      <c r="D85" s="58"/>
      <c r="E85" s="74"/>
      <c r="F85" s="58"/>
    </row>
    <row r="86" spans="1:6" s="99" customFormat="1" ht="21" customHeight="1">
      <c r="A86" s="73" t="s">
        <v>141</v>
      </c>
      <c r="B86" s="92"/>
      <c r="C86" s="92">
        <v>1000</v>
      </c>
      <c r="D86" s="58"/>
      <c r="E86" s="74"/>
      <c r="F86" s="58"/>
    </row>
    <row r="87" spans="1:6" s="99" customFormat="1" ht="21" customHeight="1">
      <c r="A87" s="73" t="s">
        <v>335</v>
      </c>
      <c r="B87" s="92"/>
      <c r="C87" s="92"/>
      <c r="D87" s="58"/>
      <c r="E87" s="74"/>
      <c r="F87" s="58"/>
    </row>
    <row r="88" spans="1:6" s="99" customFormat="1" ht="21" customHeight="1">
      <c r="A88" s="47" t="s">
        <v>336</v>
      </c>
      <c r="B88" s="93"/>
      <c r="C88" s="93">
        <v>5800</v>
      </c>
      <c r="D88" s="59"/>
      <c r="E88" s="76"/>
      <c r="F88" s="59"/>
    </row>
    <row r="89" spans="1:6" s="99" customFormat="1" ht="19.5" customHeight="1">
      <c r="A89" s="73" t="s">
        <v>223</v>
      </c>
      <c r="B89" s="92"/>
      <c r="C89" s="92"/>
      <c r="D89" s="58"/>
      <c r="E89" s="74"/>
      <c r="F89" s="58"/>
    </row>
    <row r="90" spans="1:6" s="99" customFormat="1" ht="19.5" customHeight="1">
      <c r="A90" s="73" t="s">
        <v>482</v>
      </c>
      <c r="B90" s="92"/>
      <c r="C90" s="92">
        <v>209.71</v>
      </c>
      <c r="D90" s="58"/>
      <c r="E90" s="74"/>
      <c r="F90" s="58"/>
    </row>
    <row r="91" spans="1:12" s="2" customFormat="1" ht="19.5" customHeight="1">
      <c r="A91" s="80" t="s">
        <v>72</v>
      </c>
      <c r="B91" s="92"/>
      <c r="C91" s="92"/>
      <c r="D91" s="58"/>
      <c r="E91" s="74"/>
      <c r="F91" s="58"/>
      <c r="G91" s="99"/>
      <c r="H91" s="99"/>
      <c r="I91" s="99"/>
      <c r="J91" s="99"/>
      <c r="K91" s="99"/>
      <c r="L91" s="99"/>
    </row>
    <row r="92" spans="1:12" s="2" customFormat="1" ht="19.5" customHeight="1">
      <c r="A92" s="80" t="s">
        <v>152</v>
      </c>
      <c r="B92" s="92"/>
      <c r="C92" s="92">
        <v>4714.87</v>
      </c>
      <c r="D92" s="58"/>
      <c r="E92" s="74"/>
      <c r="F92" s="58"/>
      <c r="G92" s="99"/>
      <c r="H92" s="99"/>
      <c r="I92" s="99"/>
      <c r="J92" s="99"/>
      <c r="K92" s="99"/>
      <c r="L92" s="99"/>
    </row>
    <row r="93" spans="1:12" s="2" customFormat="1" ht="19.5" customHeight="1">
      <c r="A93" s="80" t="s">
        <v>337</v>
      </c>
      <c r="B93" s="92"/>
      <c r="C93" s="92">
        <v>399436.99</v>
      </c>
      <c r="D93" s="58"/>
      <c r="E93" s="74"/>
      <c r="F93" s="58"/>
      <c r="G93" s="99"/>
      <c r="H93" s="99"/>
      <c r="I93" s="99"/>
      <c r="J93" s="99"/>
      <c r="K93" s="99"/>
      <c r="L93" s="99"/>
    </row>
    <row r="94" spans="1:12" s="2" customFormat="1" ht="19.5" customHeight="1">
      <c r="A94" s="80" t="s">
        <v>338</v>
      </c>
      <c r="B94" s="92"/>
      <c r="C94" s="92">
        <v>89765.37</v>
      </c>
      <c r="D94" s="58"/>
      <c r="E94" s="74"/>
      <c r="F94" s="58"/>
      <c r="G94" s="99"/>
      <c r="H94" s="99"/>
      <c r="I94" s="99"/>
      <c r="J94" s="99"/>
      <c r="K94" s="99"/>
      <c r="L94" s="99"/>
    </row>
    <row r="95" spans="1:12" s="2" customFormat="1" ht="19.5" customHeight="1">
      <c r="A95" s="80" t="s">
        <v>153</v>
      </c>
      <c r="B95" s="92"/>
      <c r="C95" s="92">
        <v>64</v>
      </c>
      <c r="D95" s="58"/>
      <c r="E95" s="74"/>
      <c r="F95" s="58"/>
      <c r="G95" s="99"/>
      <c r="H95" s="99"/>
      <c r="I95" s="99"/>
      <c r="J95" s="99"/>
      <c r="K95" s="99"/>
      <c r="L95" s="99"/>
    </row>
    <row r="96" spans="1:12" s="9" customFormat="1" ht="24.75" customHeight="1">
      <c r="A96" s="20" t="s">
        <v>21</v>
      </c>
      <c r="B96" s="60">
        <v>15000</v>
      </c>
      <c r="C96" s="60">
        <f>SUM(C97:C98)</f>
        <v>12783</v>
      </c>
      <c r="D96" s="11">
        <f>B96-C96</f>
        <v>2217</v>
      </c>
      <c r="E96" s="12">
        <f>C96/B96*100</f>
        <v>85.22</v>
      </c>
      <c r="F96" s="11">
        <v>11548</v>
      </c>
      <c r="G96" s="26"/>
      <c r="H96" s="26"/>
      <c r="I96" s="26"/>
      <c r="J96" s="26"/>
      <c r="K96" s="26"/>
      <c r="L96" s="26"/>
    </row>
    <row r="97" spans="1:12" s="2" customFormat="1" ht="19.5" customHeight="1">
      <c r="A97" s="45" t="s">
        <v>339</v>
      </c>
      <c r="B97" s="49"/>
      <c r="C97" s="49">
        <v>733</v>
      </c>
      <c r="D97" s="48"/>
      <c r="E97" s="50"/>
      <c r="F97" s="48"/>
      <c r="G97" s="99"/>
      <c r="H97" s="99"/>
      <c r="I97" s="99"/>
      <c r="J97" s="99"/>
      <c r="K97" s="99"/>
      <c r="L97" s="99"/>
    </row>
    <row r="98" spans="1:12" s="2" customFormat="1" ht="19.5" customHeight="1">
      <c r="A98" s="45" t="s">
        <v>340</v>
      </c>
      <c r="B98" s="49"/>
      <c r="C98" s="49">
        <v>12050</v>
      </c>
      <c r="D98" s="48"/>
      <c r="E98" s="50"/>
      <c r="F98" s="48"/>
      <c r="G98" s="99"/>
      <c r="H98" s="99"/>
      <c r="I98" s="99"/>
      <c r="J98" s="99"/>
      <c r="K98" s="99"/>
      <c r="L98" s="99"/>
    </row>
    <row r="99" spans="1:12" s="9" customFormat="1" ht="24.75" customHeight="1">
      <c r="A99" s="41" t="s">
        <v>22</v>
      </c>
      <c r="B99" s="60">
        <v>85000</v>
      </c>
      <c r="C99" s="60">
        <f>SUM(C101:C128)</f>
        <v>83670.15000000001</v>
      </c>
      <c r="D99" s="11">
        <f>B99-C99</f>
        <v>1329.8499999999913</v>
      </c>
      <c r="E99" s="12">
        <f>C99/B99*100</f>
        <v>98.4354705882353</v>
      </c>
      <c r="F99" s="11">
        <v>111255.92</v>
      </c>
      <c r="G99" s="26"/>
      <c r="H99" s="26"/>
      <c r="I99" s="26"/>
      <c r="J99" s="26"/>
      <c r="K99" s="26"/>
      <c r="L99" s="26"/>
    </row>
    <row r="100" spans="1:12" s="2" customFormat="1" ht="18.75" customHeight="1">
      <c r="A100" s="45" t="s">
        <v>143</v>
      </c>
      <c r="B100" s="49"/>
      <c r="C100" s="49"/>
      <c r="D100" s="48"/>
      <c r="E100" s="50"/>
      <c r="F100" s="48"/>
      <c r="G100" s="99"/>
      <c r="H100" s="99"/>
      <c r="I100" s="99"/>
      <c r="J100" s="99"/>
      <c r="K100" s="99"/>
      <c r="L100" s="99"/>
    </row>
    <row r="101" spans="1:12" s="2" customFormat="1" ht="18.75" customHeight="1">
      <c r="A101" s="45" t="s">
        <v>345</v>
      </c>
      <c r="B101" s="49"/>
      <c r="C101" s="49">
        <v>5671.08</v>
      </c>
      <c r="D101" s="48"/>
      <c r="E101" s="50"/>
      <c r="F101" s="48"/>
      <c r="G101" s="99"/>
      <c r="H101" s="99"/>
      <c r="I101" s="99"/>
      <c r="J101" s="99"/>
      <c r="K101" s="99"/>
      <c r="L101" s="99"/>
    </row>
    <row r="102" spans="1:12" s="2" customFormat="1" ht="18.75" customHeight="1">
      <c r="A102" s="45" t="s">
        <v>357</v>
      </c>
      <c r="B102" s="49"/>
      <c r="C102" s="49">
        <v>28229.38</v>
      </c>
      <c r="D102" s="48"/>
      <c r="E102" s="50"/>
      <c r="F102" s="48"/>
      <c r="G102" s="99"/>
      <c r="H102" s="99"/>
      <c r="I102" s="99"/>
      <c r="J102" s="99"/>
      <c r="K102" s="99"/>
      <c r="L102" s="99"/>
    </row>
    <row r="103" spans="1:12" s="51" customFormat="1" ht="18.75" customHeight="1">
      <c r="A103" s="45" t="s">
        <v>341</v>
      </c>
      <c r="B103" s="49"/>
      <c r="C103" s="49">
        <v>1260.24</v>
      </c>
      <c r="D103" s="48"/>
      <c r="E103" s="161"/>
      <c r="F103" s="48"/>
      <c r="G103" s="88"/>
      <c r="H103" s="88"/>
      <c r="I103" s="88"/>
      <c r="J103" s="88"/>
      <c r="K103" s="88"/>
      <c r="L103" s="88"/>
    </row>
    <row r="104" spans="1:12" s="51" customFormat="1" ht="18.75" customHeight="1">
      <c r="A104" s="45" t="s">
        <v>358</v>
      </c>
      <c r="B104" s="49"/>
      <c r="C104" s="49">
        <v>1008.19</v>
      </c>
      <c r="D104" s="48"/>
      <c r="E104" s="161"/>
      <c r="F104" s="48"/>
      <c r="G104" s="88"/>
      <c r="H104" s="88"/>
      <c r="I104" s="88"/>
      <c r="J104" s="88"/>
      <c r="K104" s="88"/>
      <c r="L104" s="88"/>
    </row>
    <row r="105" spans="1:12" s="51" customFormat="1" ht="18.75" customHeight="1">
      <c r="A105" s="45" t="s">
        <v>359</v>
      </c>
      <c r="B105" s="49"/>
      <c r="C105" s="49"/>
      <c r="D105" s="48"/>
      <c r="E105" s="161"/>
      <c r="F105" s="48"/>
      <c r="G105" s="88"/>
      <c r="H105" s="88"/>
      <c r="I105" s="88"/>
      <c r="J105" s="88"/>
      <c r="K105" s="88"/>
      <c r="L105" s="88"/>
    </row>
    <row r="106" spans="1:12" s="51" customFormat="1" ht="18.75" customHeight="1">
      <c r="A106" s="45" t="s">
        <v>342</v>
      </c>
      <c r="B106" s="49"/>
      <c r="C106" s="49">
        <v>3780.72</v>
      </c>
      <c r="D106" s="48"/>
      <c r="E106" s="161"/>
      <c r="F106" s="48"/>
      <c r="G106" s="88"/>
      <c r="H106" s="88"/>
      <c r="I106" s="88"/>
      <c r="J106" s="88"/>
      <c r="K106" s="88"/>
      <c r="L106" s="88"/>
    </row>
    <row r="107" spans="1:12" s="51" customFormat="1" ht="18.75" customHeight="1">
      <c r="A107" s="45" t="s">
        <v>343</v>
      </c>
      <c r="B107" s="49"/>
      <c r="C107" s="49">
        <v>2016.39</v>
      </c>
      <c r="D107" s="48"/>
      <c r="E107" s="161"/>
      <c r="F107" s="48"/>
      <c r="G107" s="88"/>
      <c r="H107" s="88"/>
      <c r="I107" s="88"/>
      <c r="J107" s="88"/>
      <c r="K107" s="88"/>
      <c r="L107" s="88"/>
    </row>
    <row r="108" spans="1:12" s="51" customFormat="1" ht="18.75" customHeight="1">
      <c r="A108" s="45" t="s">
        <v>184</v>
      </c>
      <c r="B108" s="49"/>
      <c r="C108" s="49"/>
      <c r="D108" s="48"/>
      <c r="E108" s="161"/>
      <c r="F108" s="48"/>
      <c r="G108" s="88"/>
      <c r="H108" s="88"/>
      <c r="I108" s="88"/>
      <c r="J108" s="88"/>
      <c r="K108" s="88"/>
      <c r="L108" s="88"/>
    </row>
    <row r="109" spans="1:12" s="51" customFormat="1" ht="18.75" customHeight="1">
      <c r="A109" s="45" t="s">
        <v>348</v>
      </c>
      <c r="B109" s="49"/>
      <c r="C109" s="49">
        <v>5028.35</v>
      </c>
      <c r="D109" s="48"/>
      <c r="E109" s="161"/>
      <c r="F109" s="48"/>
      <c r="G109" s="88"/>
      <c r="H109" s="88"/>
      <c r="I109" s="88"/>
      <c r="J109" s="88"/>
      <c r="K109" s="88"/>
      <c r="L109" s="88"/>
    </row>
    <row r="110" spans="1:12" s="51" customFormat="1" ht="18.75" customHeight="1">
      <c r="A110" s="45" t="s">
        <v>349</v>
      </c>
      <c r="B110" s="49"/>
      <c r="C110" s="49"/>
      <c r="D110" s="48"/>
      <c r="E110" s="161"/>
      <c r="F110" s="48"/>
      <c r="G110" s="88"/>
      <c r="H110" s="88"/>
      <c r="I110" s="88"/>
      <c r="J110" s="88"/>
      <c r="K110" s="88"/>
      <c r="L110" s="88"/>
    </row>
    <row r="111" spans="1:12" s="51" customFormat="1" ht="18.75" customHeight="1">
      <c r="A111" s="45" t="s">
        <v>344</v>
      </c>
      <c r="B111" s="49"/>
      <c r="C111" s="49">
        <v>8065.53</v>
      </c>
      <c r="D111" s="48"/>
      <c r="E111" s="161"/>
      <c r="F111" s="48"/>
      <c r="G111" s="88"/>
      <c r="H111" s="88"/>
      <c r="I111" s="88"/>
      <c r="J111" s="88"/>
      <c r="K111" s="88"/>
      <c r="L111" s="88"/>
    </row>
    <row r="112" spans="1:12" s="51" customFormat="1" ht="18.75" customHeight="1">
      <c r="A112" s="81" t="s">
        <v>233</v>
      </c>
      <c r="B112" s="83"/>
      <c r="C112" s="83"/>
      <c r="D112" s="53"/>
      <c r="E112" s="163"/>
      <c r="F112" s="53"/>
      <c r="G112" s="88"/>
      <c r="H112" s="88"/>
      <c r="I112" s="88"/>
      <c r="J112" s="88"/>
      <c r="K112" s="88"/>
      <c r="L112" s="88"/>
    </row>
    <row r="113" spans="1:12" s="51" customFormat="1" ht="21" customHeight="1">
      <c r="A113" s="45" t="s">
        <v>360</v>
      </c>
      <c r="B113" s="49"/>
      <c r="C113" s="49">
        <v>930.05</v>
      </c>
      <c r="D113" s="48"/>
      <c r="E113" s="161"/>
      <c r="F113" s="48"/>
      <c r="G113" s="88"/>
      <c r="H113" s="88"/>
      <c r="I113" s="88"/>
      <c r="J113" s="88"/>
      <c r="K113" s="88"/>
      <c r="L113" s="88"/>
    </row>
    <row r="114" spans="1:12" s="51" customFormat="1" ht="21" customHeight="1">
      <c r="A114" s="45" t="s">
        <v>361</v>
      </c>
      <c r="B114" s="49"/>
      <c r="C114" s="49"/>
      <c r="D114" s="48"/>
      <c r="E114" s="161"/>
      <c r="F114" s="48"/>
      <c r="G114" s="88"/>
      <c r="H114" s="88"/>
      <c r="I114" s="88"/>
      <c r="J114" s="88"/>
      <c r="K114" s="88"/>
      <c r="L114" s="88"/>
    </row>
    <row r="115" spans="1:12" s="51" customFormat="1" ht="21" customHeight="1">
      <c r="A115" s="45" t="s">
        <v>239</v>
      </c>
      <c r="B115" s="49"/>
      <c r="C115" s="49">
        <v>6301.2</v>
      </c>
      <c r="D115" s="48"/>
      <c r="E115" s="161"/>
      <c r="F115" s="48"/>
      <c r="G115" s="88"/>
      <c r="H115" s="88"/>
      <c r="I115" s="88"/>
      <c r="J115" s="88"/>
      <c r="K115" s="88"/>
      <c r="L115" s="88"/>
    </row>
    <row r="116" spans="1:12" s="51" customFormat="1" ht="21" customHeight="1">
      <c r="A116" s="45" t="s">
        <v>240</v>
      </c>
      <c r="B116" s="49"/>
      <c r="C116" s="49"/>
      <c r="D116" s="48"/>
      <c r="E116" s="161"/>
      <c r="F116" s="48"/>
      <c r="G116" s="88"/>
      <c r="H116" s="88"/>
      <c r="I116" s="88"/>
      <c r="J116" s="88"/>
      <c r="K116" s="88"/>
      <c r="L116" s="88"/>
    </row>
    <row r="117" spans="1:12" s="51" customFormat="1" ht="21" customHeight="1">
      <c r="A117" s="45" t="s">
        <v>241</v>
      </c>
      <c r="B117" s="49"/>
      <c r="C117" s="49">
        <v>2424.24</v>
      </c>
      <c r="D117" s="48"/>
      <c r="E117" s="161"/>
      <c r="F117" s="48"/>
      <c r="G117" s="88"/>
      <c r="H117" s="88"/>
      <c r="I117" s="88"/>
      <c r="J117" s="88"/>
      <c r="K117" s="88"/>
      <c r="L117" s="88"/>
    </row>
    <row r="118" spans="1:12" s="51" customFormat="1" ht="21" customHeight="1">
      <c r="A118" s="45" t="s">
        <v>350</v>
      </c>
      <c r="B118" s="49"/>
      <c r="C118" s="49">
        <v>3264.02</v>
      </c>
      <c r="D118" s="48"/>
      <c r="E118" s="161"/>
      <c r="F118" s="48"/>
      <c r="G118" s="88"/>
      <c r="H118" s="88"/>
      <c r="I118" s="88"/>
      <c r="J118" s="88"/>
      <c r="K118" s="88"/>
      <c r="L118" s="88"/>
    </row>
    <row r="119" spans="1:12" s="51" customFormat="1" ht="21" customHeight="1">
      <c r="A119" s="45" t="s">
        <v>351</v>
      </c>
      <c r="B119" s="49"/>
      <c r="C119" s="49"/>
      <c r="D119" s="48"/>
      <c r="E119" s="161"/>
      <c r="F119" s="48"/>
      <c r="G119" s="88"/>
      <c r="H119" s="88"/>
      <c r="I119" s="88"/>
      <c r="J119" s="88"/>
      <c r="K119" s="88"/>
      <c r="L119" s="88"/>
    </row>
    <row r="120" spans="1:12" s="51" customFormat="1" ht="21" customHeight="1">
      <c r="A120" s="45" t="s">
        <v>352</v>
      </c>
      <c r="B120" s="49"/>
      <c r="C120" s="49">
        <v>3024.57</v>
      </c>
      <c r="D120" s="48"/>
      <c r="E120" s="161"/>
      <c r="F120" s="48"/>
      <c r="G120" s="88"/>
      <c r="H120" s="88"/>
      <c r="I120" s="88"/>
      <c r="J120" s="88"/>
      <c r="K120" s="88"/>
      <c r="L120" s="88"/>
    </row>
    <row r="121" spans="1:12" s="51" customFormat="1" ht="21" customHeight="1">
      <c r="A121" s="45" t="s">
        <v>355</v>
      </c>
      <c r="B121" s="49"/>
      <c r="C121" s="49">
        <v>3030.3</v>
      </c>
      <c r="D121" s="48"/>
      <c r="E121" s="161"/>
      <c r="F121" s="48"/>
      <c r="G121" s="88"/>
      <c r="H121" s="88"/>
      <c r="I121" s="88"/>
      <c r="J121" s="88"/>
      <c r="K121" s="88"/>
      <c r="L121" s="88"/>
    </row>
    <row r="122" spans="1:12" s="51" customFormat="1" ht="21" customHeight="1">
      <c r="A122" s="45" t="s">
        <v>356</v>
      </c>
      <c r="B122" s="49"/>
      <c r="C122" s="49">
        <v>1890.36</v>
      </c>
      <c r="D122" s="48"/>
      <c r="E122" s="161"/>
      <c r="F122" s="48"/>
      <c r="G122" s="88"/>
      <c r="H122" s="88"/>
      <c r="I122" s="88"/>
      <c r="J122" s="88"/>
      <c r="K122" s="88"/>
      <c r="L122" s="88"/>
    </row>
    <row r="123" spans="1:12" s="51" customFormat="1" ht="21" customHeight="1">
      <c r="A123" s="45" t="s">
        <v>172</v>
      </c>
      <c r="B123" s="49"/>
      <c r="C123" s="49"/>
      <c r="D123" s="48"/>
      <c r="E123" s="161"/>
      <c r="F123" s="48"/>
      <c r="G123" s="88"/>
      <c r="H123" s="88"/>
      <c r="I123" s="88"/>
      <c r="J123" s="88"/>
      <c r="K123" s="88"/>
      <c r="L123" s="88"/>
    </row>
    <row r="124" spans="1:12" s="51" customFormat="1" ht="21" customHeight="1">
      <c r="A124" s="45" t="s">
        <v>346</v>
      </c>
      <c r="B124" s="49"/>
      <c r="C124" s="49">
        <v>4914.53</v>
      </c>
      <c r="D124" s="48"/>
      <c r="E124" s="161"/>
      <c r="F124" s="48"/>
      <c r="G124" s="88"/>
      <c r="H124" s="88"/>
      <c r="I124" s="88"/>
      <c r="J124" s="88"/>
      <c r="K124" s="88"/>
      <c r="L124" s="88"/>
    </row>
    <row r="125" spans="1:12" s="51" customFormat="1" ht="21" customHeight="1">
      <c r="A125" s="45" t="s">
        <v>111</v>
      </c>
      <c r="B125" s="49"/>
      <c r="C125" s="49"/>
      <c r="D125" s="48"/>
      <c r="E125" s="161"/>
      <c r="F125" s="48"/>
      <c r="G125" s="88"/>
      <c r="H125" s="88"/>
      <c r="I125" s="88"/>
      <c r="J125" s="88"/>
      <c r="K125" s="88"/>
      <c r="L125" s="88"/>
    </row>
    <row r="126" spans="1:12" s="51" customFormat="1" ht="21" customHeight="1">
      <c r="A126" s="45" t="s">
        <v>242</v>
      </c>
      <c r="B126" s="49"/>
      <c r="C126" s="49">
        <v>246</v>
      </c>
      <c r="D126" s="48"/>
      <c r="E126" s="161"/>
      <c r="F126" s="48"/>
      <c r="G126" s="88"/>
      <c r="H126" s="88"/>
      <c r="I126" s="88"/>
      <c r="J126" s="88"/>
      <c r="K126" s="88"/>
      <c r="L126" s="88"/>
    </row>
    <row r="127" spans="1:12" s="51" customFormat="1" ht="21" customHeight="1">
      <c r="A127" s="45" t="s">
        <v>211</v>
      </c>
      <c r="B127" s="49"/>
      <c r="C127" s="49"/>
      <c r="D127" s="48"/>
      <c r="E127" s="161"/>
      <c r="F127" s="48"/>
      <c r="G127" s="88"/>
      <c r="H127" s="88"/>
      <c r="I127" s="88"/>
      <c r="J127" s="88"/>
      <c r="K127" s="88"/>
      <c r="L127" s="88"/>
    </row>
    <row r="128" spans="1:12" s="51" customFormat="1" ht="21" customHeight="1">
      <c r="A128" s="81" t="s">
        <v>347</v>
      </c>
      <c r="B128" s="83"/>
      <c r="C128" s="83">
        <v>2585</v>
      </c>
      <c r="D128" s="53"/>
      <c r="E128" s="163"/>
      <c r="F128" s="53"/>
      <c r="G128" s="88"/>
      <c r="H128" s="88"/>
      <c r="I128" s="88"/>
      <c r="J128" s="88"/>
      <c r="K128" s="88"/>
      <c r="L128" s="88"/>
    </row>
    <row r="129" spans="1:12" s="28" customFormat="1" ht="24.75" customHeight="1">
      <c r="A129" s="24" t="s">
        <v>23</v>
      </c>
      <c r="B129" s="27">
        <v>80000</v>
      </c>
      <c r="C129" s="27">
        <f>SUM(C130:C134)</f>
        <v>66809.98</v>
      </c>
      <c r="D129" s="16">
        <f>B129-C129</f>
        <v>13190.020000000004</v>
      </c>
      <c r="E129" s="17">
        <f>C129/B129*100</f>
        <v>83.512475</v>
      </c>
      <c r="F129" s="16">
        <v>61901.74</v>
      </c>
      <c r="G129" s="40"/>
      <c r="H129" s="40"/>
      <c r="I129" s="40"/>
      <c r="J129" s="40"/>
      <c r="K129" s="40"/>
      <c r="L129" s="153"/>
    </row>
    <row r="130" spans="1:12" s="25" customFormat="1" ht="21.75" customHeight="1">
      <c r="A130" s="73" t="s">
        <v>142</v>
      </c>
      <c r="B130" s="92"/>
      <c r="C130" s="92">
        <v>1287.88</v>
      </c>
      <c r="D130" s="58"/>
      <c r="E130" s="74"/>
      <c r="F130" s="58"/>
      <c r="G130" s="154"/>
      <c r="H130" s="154"/>
      <c r="I130" s="154"/>
      <c r="J130" s="154"/>
      <c r="K130" s="154"/>
      <c r="L130" s="63"/>
    </row>
    <row r="131" spans="1:12" s="1" customFormat="1" ht="21.75" customHeight="1">
      <c r="A131" s="46" t="s">
        <v>427</v>
      </c>
      <c r="B131" s="49"/>
      <c r="C131" s="49">
        <v>55251.6</v>
      </c>
      <c r="D131" s="48"/>
      <c r="E131" s="50"/>
      <c r="F131" s="48"/>
      <c r="G131" s="26"/>
      <c r="H131" s="26"/>
      <c r="I131" s="26"/>
      <c r="J131" s="26"/>
      <c r="K131" s="26"/>
      <c r="L131" s="40"/>
    </row>
    <row r="132" spans="1:12" s="1" customFormat="1" ht="21.75" customHeight="1">
      <c r="A132" s="45" t="s">
        <v>183</v>
      </c>
      <c r="B132" s="49"/>
      <c r="C132" s="49">
        <v>8487</v>
      </c>
      <c r="D132" s="48"/>
      <c r="E132" s="50"/>
      <c r="F132" s="48"/>
      <c r="G132" s="26"/>
      <c r="H132" s="26"/>
      <c r="I132" s="26"/>
      <c r="J132" s="26"/>
      <c r="K132" s="26"/>
      <c r="L132" s="40"/>
    </row>
    <row r="133" spans="1:12" s="1" customFormat="1" ht="21.75" customHeight="1">
      <c r="A133" s="45" t="s">
        <v>154</v>
      </c>
      <c r="B133" s="49"/>
      <c r="C133" s="49">
        <v>922.5</v>
      </c>
      <c r="D133" s="48"/>
      <c r="E133" s="50"/>
      <c r="F133" s="48"/>
      <c r="G133" s="26"/>
      <c r="H133" s="26"/>
      <c r="I133" s="26"/>
      <c r="J133" s="26"/>
      <c r="K133" s="26"/>
      <c r="L133" s="40"/>
    </row>
    <row r="134" spans="1:12" s="1" customFormat="1" ht="21.75" customHeight="1">
      <c r="A134" s="81" t="s">
        <v>140</v>
      </c>
      <c r="B134" s="83"/>
      <c r="C134" s="83">
        <v>861</v>
      </c>
      <c r="D134" s="53"/>
      <c r="E134" s="54"/>
      <c r="F134" s="53"/>
      <c r="G134" s="26"/>
      <c r="H134" s="26"/>
      <c r="I134" s="26"/>
      <c r="J134" s="26"/>
      <c r="K134" s="26"/>
      <c r="L134" s="40"/>
    </row>
    <row r="135" spans="1:12" s="51" customFormat="1" ht="24.75" customHeight="1">
      <c r="A135" s="84" t="s">
        <v>24</v>
      </c>
      <c r="B135" s="60">
        <v>13000</v>
      </c>
      <c r="C135" s="60">
        <f>SUM(C137:C140)</f>
        <v>12046.13</v>
      </c>
      <c r="D135" s="11">
        <f>B135-C135</f>
        <v>953.8700000000008</v>
      </c>
      <c r="E135" s="12">
        <f>C135/B135*100</f>
        <v>92.66253846153846</v>
      </c>
      <c r="F135" s="11">
        <v>13106.81</v>
      </c>
      <c r="G135" s="26"/>
      <c r="H135" s="26"/>
      <c r="I135" s="26"/>
      <c r="J135" s="26"/>
      <c r="K135" s="26"/>
      <c r="L135" s="40"/>
    </row>
    <row r="136" spans="1:12" s="51" customFormat="1" ht="22.5" customHeight="1">
      <c r="A136" s="71" t="s">
        <v>165</v>
      </c>
      <c r="B136" s="49"/>
      <c r="C136" s="49"/>
      <c r="D136" s="237"/>
      <c r="E136" s="50"/>
      <c r="F136" s="48"/>
      <c r="G136" s="99"/>
      <c r="H136" s="99"/>
      <c r="I136" s="99"/>
      <c r="J136" s="99"/>
      <c r="K136" s="99"/>
      <c r="L136" s="88"/>
    </row>
    <row r="137" spans="1:12" s="51" customFormat="1" ht="22.5" customHeight="1">
      <c r="A137" s="71" t="s">
        <v>362</v>
      </c>
      <c r="B137" s="49"/>
      <c r="C137" s="49">
        <v>861</v>
      </c>
      <c r="D137" s="237"/>
      <c r="E137" s="50"/>
      <c r="F137" s="48"/>
      <c r="G137" s="99"/>
      <c r="H137" s="99"/>
      <c r="I137" s="99"/>
      <c r="J137" s="99"/>
      <c r="K137" s="99"/>
      <c r="L137" s="88"/>
    </row>
    <row r="138" spans="1:12" s="51" customFormat="1" ht="22.5" customHeight="1">
      <c r="A138" s="71" t="s">
        <v>363</v>
      </c>
      <c r="B138" s="49"/>
      <c r="C138" s="49">
        <v>393.6</v>
      </c>
      <c r="D138" s="237"/>
      <c r="E138" s="50"/>
      <c r="F138" s="48"/>
      <c r="G138" s="99"/>
      <c r="H138" s="99"/>
      <c r="I138" s="99"/>
      <c r="J138" s="99"/>
      <c r="K138" s="99"/>
      <c r="L138" s="88"/>
    </row>
    <row r="139" spans="1:12" s="51" customFormat="1" ht="22.5" customHeight="1">
      <c r="A139" s="71" t="s">
        <v>364</v>
      </c>
      <c r="B139" s="49"/>
      <c r="C139" s="49">
        <v>877.73</v>
      </c>
      <c r="D139" s="237"/>
      <c r="E139" s="50"/>
      <c r="F139" s="48"/>
      <c r="G139" s="99"/>
      <c r="H139" s="99"/>
      <c r="I139" s="99"/>
      <c r="J139" s="99"/>
      <c r="K139" s="99"/>
      <c r="L139" s="88"/>
    </row>
    <row r="140" spans="1:12" s="51" customFormat="1" ht="22.5" customHeight="1">
      <c r="A140" s="71" t="s">
        <v>365</v>
      </c>
      <c r="B140" s="49"/>
      <c r="C140" s="49">
        <v>9913.8</v>
      </c>
      <c r="D140" s="237"/>
      <c r="E140" s="50"/>
      <c r="F140" s="48"/>
      <c r="G140" s="99"/>
      <c r="H140" s="99"/>
      <c r="I140" s="99"/>
      <c r="J140" s="99"/>
      <c r="K140" s="99"/>
      <c r="L140" s="88"/>
    </row>
    <row r="141" spans="1:12" s="113" customFormat="1" ht="34.5" customHeight="1">
      <c r="A141" s="165" t="s">
        <v>97</v>
      </c>
      <c r="B141" s="166">
        <f>SUM(B53,B64,B69,B84,B96,B99,B129,B135)</f>
        <v>866000</v>
      </c>
      <c r="C141" s="166">
        <f>SUM(C53,C64,C69,C84,C96,C99,C129,C135)</f>
        <v>820877.99</v>
      </c>
      <c r="D141" s="167">
        <f>B141-C141</f>
        <v>45122.01000000001</v>
      </c>
      <c r="E141" s="168">
        <f>C141/B141*100</f>
        <v>94.78960623556581</v>
      </c>
      <c r="F141" s="167">
        <f>SUM(F53:F135)</f>
        <v>807525.7500000001</v>
      </c>
      <c r="G141" s="153"/>
      <c r="H141" s="153"/>
      <c r="I141" s="153"/>
      <c r="J141" s="153"/>
      <c r="K141" s="153"/>
      <c r="L141" s="34"/>
    </row>
    <row r="142" spans="1:6" s="135" customFormat="1" ht="24.75" customHeight="1">
      <c r="A142" s="189" t="s">
        <v>120</v>
      </c>
      <c r="B142" s="190">
        <v>15000</v>
      </c>
      <c r="C142" s="191">
        <f>SUM(C143:C145)</f>
        <v>11928.96</v>
      </c>
      <c r="D142" s="192">
        <f>B142-C142</f>
        <v>3071.040000000001</v>
      </c>
      <c r="E142" s="12">
        <f>C142/B142*100</f>
        <v>79.5264</v>
      </c>
      <c r="F142" s="193">
        <v>11489.96</v>
      </c>
    </row>
    <row r="143" spans="1:6" s="135" customFormat="1" ht="22.5" customHeight="1">
      <c r="A143" s="176" t="s">
        <v>244</v>
      </c>
      <c r="B143" s="177"/>
      <c r="C143" s="178">
        <v>3370.96</v>
      </c>
      <c r="D143" s="179"/>
      <c r="E143" s="50"/>
      <c r="F143" s="180"/>
    </row>
    <row r="144" spans="1:6" s="135" customFormat="1" ht="22.5" customHeight="1">
      <c r="A144" s="176" t="s">
        <v>245</v>
      </c>
      <c r="B144" s="177"/>
      <c r="C144" s="178">
        <v>8542</v>
      </c>
      <c r="D144" s="179"/>
      <c r="E144" s="50"/>
      <c r="F144" s="180"/>
    </row>
    <row r="145" spans="1:6" s="135" customFormat="1" ht="22.5" customHeight="1">
      <c r="A145" s="176" t="s">
        <v>366</v>
      </c>
      <c r="B145" s="177"/>
      <c r="C145" s="178">
        <v>16</v>
      </c>
      <c r="D145" s="179"/>
      <c r="E145" s="50"/>
      <c r="F145" s="180"/>
    </row>
    <row r="146" spans="1:6" s="136" customFormat="1" ht="36" customHeight="1">
      <c r="A146" s="181" t="s">
        <v>121</v>
      </c>
      <c r="B146" s="182">
        <f>SUM(B142)</f>
        <v>15000</v>
      </c>
      <c r="C146" s="214">
        <f>SUM(C142)</f>
        <v>11928.96</v>
      </c>
      <c r="D146" s="182">
        <f>B146-C146</f>
        <v>3071.040000000001</v>
      </c>
      <c r="E146" s="183">
        <f>C146/B146*100</f>
        <v>79.5264</v>
      </c>
      <c r="F146" s="182">
        <f>SUM(F142)</f>
        <v>11489.96</v>
      </c>
    </row>
    <row r="147" spans="1:12" s="1" customFormat="1" ht="24.75" customHeight="1">
      <c r="A147" s="87" t="s">
        <v>25</v>
      </c>
      <c r="B147" s="27">
        <v>10000</v>
      </c>
      <c r="C147" s="27">
        <f>SUM(C148:C149)</f>
        <v>9840.380000000001</v>
      </c>
      <c r="D147" s="16">
        <f>B147-C147</f>
        <v>159.61999999999898</v>
      </c>
      <c r="E147" s="17">
        <f>C147/B147*100</f>
        <v>98.4038</v>
      </c>
      <c r="F147" s="16">
        <v>9919.74</v>
      </c>
      <c r="G147" s="40"/>
      <c r="H147" s="40"/>
      <c r="I147" s="40"/>
      <c r="J147" s="40"/>
      <c r="K147" s="40"/>
      <c r="L147" s="75"/>
    </row>
    <row r="148" spans="1:12" s="28" customFormat="1" ht="22.5" customHeight="1">
      <c r="A148" s="55" t="s">
        <v>367</v>
      </c>
      <c r="B148" s="49"/>
      <c r="C148" s="49">
        <v>3527</v>
      </c>
      <c r="D148" s="48"/>
      <c r="E148" s="50"/>
      <c r="F148" s="48"/>
      <c r="G148" s="40"/>
      <c r="H148" s="40"/>
      <c r="I148" s="40"/>
      <c r="J148" s="40"/>
      <c r="K148" s="40"/>
      <c r="L148" s="77"/>
    </row>
    <row r="149" spans="1:12" s="1" customFormat="1" ht="22.5" customHeight="1">
      <c r="A149" s="55" t="s">
        <v>26</v>
      </c>
      <c r="B149" s="49"/>
      <c r="C149" s="49">
        <v>6313.38</v>
      </c>
      <c r="D149" s="48"/>
      <c r="E149" s="50"/>
      <c r="F149" s="48"/>
      <c r="G149" s="40"/>
      <c r="H149" s="40"/>
      <c r="I149" s="40"/>
      <c r="J149" s="40"/>
      <c r="K149" s="40"/>
      <c r="L149" s="77"/>
    </row>
    <row r="150" spans="1:12" s="51" customFormat="1" ht="24.75" customHeight="1">
      <c r="A150" s="10" t="s">
        <v>27</v>
      </c>
      <c r="B150" s="60">
        <v>0</v>
      </c>
      <c r="C150" s="60">
        <v>0</v>
      </c>
      <c r="D150" s="11">
        <f aca="true" t="shared" si="2" ref="D150:D174">B150-C150</f>
        <v>0</v>
      </c>
      <c r="E150" s="12"/>
      <c r="F150" s="11">
        <v>0</v>
      </c>
      <c r="G150" s="40"/>
      <c r="H150" s="40"/>
      <c r="I150" s="40"/>
      <c r="J150" s="40"/>
      <c r="K150" s="40"/>
      <c r="L150" s="34"/>
    </row>
    <row r="151" spans="1:12" s="22" customFormat="1" ht="24.75" customHeight="1">
      <c r="A151" s="18" t="s">
        <v>28</v>
      </c>
      <c r="B151" s="19">
        <v>2000</v>
      </c>
      <c r="C151" s="19">
        <v>0</v>
      </c>
      <c r="D151" s="14">
        <f t="shared" si="2"/>
        <v>2000</v>
      </c>
      <c r="E151" s="15">
        <f>C151/B151*100</f>
        <v>0</v>
      </c>
      <c r="F151" s="14">
        <v>0</v>
      </c>
      <c r="G151" s="34"/>
      <c r="H151" s="34"/>
      <c r="I151" s="34"/>
      <c r="J151" s="34"/>
      <c r="K151" s="34"/>
      <c r="L151" s="40"/>
    </row>
    <row r="152" spans="1:12" s="114" customFormat="1" ht="36" customHeight="1">
      <c r="A152" s="169" t="s">
        <v>98</v>
      </c>
      <c r="B152" s="166">
        <f>SUM(B147,B150,B151)</f>
        <v>12000</v>
      </c>
      <c r="C152" s="166">
        <f>SUM(C147,C150,C151)</f>
        <v>9840.380000000001</v>
      </c>
      <c r="D152" s="167">
        <f t="shared" si="2"/>
        <v>2159.619999999999</v>
      </c>
      <c r="E152" s="168">
        <f>C152/B152*100</f>
        <v>82.00316666666667</v>
      </c>
      <c r="F152" s="167">
        <f>SUM(F147:F151)</f>
        <v>9919.74</v>
      </c>
      <c r="G152" s="34"/>
      <c r="H152" s="34"/>
      <c r="I152" s="34"/>
      <c r="J152" s="34"/>
      <c r="K152" s="34"/>
      <c r="L152" s="40"/>
    </row>
    <row r="153" spans="1:12" s="22" customFormat="1" ht="24.75" customHeight="1">
      <c r="A153" s="20" t="s">
        <v>29</v>
      </c>
      <c r="B153" s="60">
        <v>3000</v>
      </c>
      <c r="C153" s="60">
        <v>3727.63</v>
      </c>
      <c r="D153" s="11">
        <f t="shared" si="2"/>
        <v>-727.6300000000001</v>
      </c>
      <c r="E153" s="12">
        <f>C153/B153*100</f>
        <v>124.25433333333334</v>
      </c>
      <c r="F153" s="11">
        <v>2877.72</v>
      </c>
      <c r="G153" s="34"/>
      <c r="H153" s="34"/>
      <c r="I153" s="34"/>
      <c r="J153" s="34"/>
      <c r="K153" s="34"/>
      <c r="L153" s="34"/>
    </row>
    <row r="154" spans="1:12" s="51" customFormat="1" ht="19.5" customHeight="1">
      <c r="A154" s="45"/>
      <c r="B154" s="49"/>
      <c r="C154" s="49"/>
      <c r="D154" s="376" t="s">
        <v>368</v>
      </c>
      <c r="E154" s="50"/>
      <c r="F154" s="48"/>
      <c r="G154" s="88"/>
      <c r="H154" s="88"/>
      <c r="I154" s="88"/>
      <c r="J154" s="88"/>
      <c r="K154" s="88"/>
      <c r="L154" s="88"/>
    </row>
    <row r="155" spans="1:12" s="51" customFormat="1" ht="19.5" customHeight="1">
      <c r="A155" s="45"/>
      <c r="B155" s="49"/>
      <c r="C155" s="49"/>
      <c r="D155" s="376"/>
      <c r="E155" s="50"/>
      <c r="F155" s="48"/>
      <c r="G155" s="88"/>
      <c r="H155" s="88"/>
      <c r="I155" s="88"/>
      <c r="J155" s="88"/>
      <c r="K155" s="88"/>
      <c r="L155" s="88"/>
    </row>
    <row r="156" spans="1:12" s="51" customFormat="1" ht="19.5" customHeight="1">
      <c r="A156" s="45"/>
      <c r="B156" s="49"/>
      <c r="C156" s="49"/>
      <c r="D156" s="376"/>
      <c r="E156" s="50"/>
      <c r="F156" s="48"/>
      <c r="G156" s="88"/>
      <c r="H156" s="88"/>
      <c r="I156" s="88"/>
      <c r="J156" s="88"/>
      <c r="K156" s="88"/>
      <c r="L156" s="88"/>
    </row>
    <row r="157" spans="1:12" s="51" customFormat="1" ht="19.5" customHeight="1">
      <c r="A157" s="45"/>
      <c r="B157" s="49"/>
      <c r="C157" s="49"/>
      <c r="D157" s="376"/>
      <c r="E157" s="50"/>
      <c r="F157" s="48"/>
      <c r="G157" s="88"/>
      <c r="H157" s="88"/>
      <c r="I157" s="88"/>
      <c r="J157" s="88"/>
      <c r="K157" s="88"/>
      <c r="L157" s="88"/>
    </row>
    <row r="158" spans="1:12" s="51" customFormat="1" ht="19.5" customHeight="1">
      <c r="A158" s="45"/>
      <c r="B158" s="49"/>
      <c r="C158" s="49"/>
      <c r="D158" s="376"/>
      <c r="E158" s="50"/>
      <c r="F158" s="48"/>
      <c r="G158" s="88"/>
      <c r="H158" s="88"/>
      <c r="I158" s="88"/>
      <c r="J158" s="88"/>
      <c r="K158" s="88"/>
      <c r="L158" s="88"/>
    </row>
    <row r="159" spans="1:12" s="51" customFormat="1" ht="19.5" customHeight="1">
      <c r="A159" s="45"/>
      <c r="B159" s="49"/>
      <c r="C159" s="49"/>
      <c r="D159" s="376"/>
      <c r="E159" s="50"/>
      <c r="F159" s="48"/>
      <c r="G159" s="88"/>
      <c r="H159" s="88"/>
      <c r="I159" s="88"/>
      <c r="J159" s="88"/>
      <c r="K159" s="88"/>
      <c r="L159" s="88"/>
    </row>
    <row r="160" spans="1:12" s="51" customFormat="1" ht="19.5" customHeight="1">
      <c r="A160" s="45"/>
      <c r="B160" s="49"/>
      <c r="C160" s="49"/>
      <c r="D160" s="376"/>
      <c r="E160" s="50"/>
      <c r="F160" s="48"/>
      <c r="G160" s="88"/>
      <c r="H160" s="88"/>
      <c r="I160" s="88"/>
      <c r="J160" s="88"/>
      <c r="K160" s="88"/>
      <c r="L160" s="88"/>
    </row>
    <row r="161" spans="1:12" s="51" customFormat="1" ht="19.5" customHeight="1">
      <c r="A161" s="45"/>
      <c r="B161" s="49"/>
      <c r="C161" s="49"/>
      <c r="D161" s="376"/>
      <c r="E161" s="50"/>
      <c r="F161" s="48"/>
      <c r="G161" s="88"/>
      <c r="H161" s="88"/>
      <c r="I161" s="88"/>
      <c r="J161" s="88"/>
      <c r="K161" s="88"/>
      <c r="L161" s="88"/>
    </row>
    <row r="162" spans="1:12" s="51" customFormat="1" ht="19.5" customHeight="1">
      <c r="A162" s="81"/>
      <c r="B162" s="83"/>
      <c r="C162" s="83"/>
      <c r="D162" s="377"/>
      <c r="E162" s="54"/>
      <c r="F162" s="53"/>
      <c r="G162" s="88"/>
      <c r="H162" s="88"/>
      <c r="I162" s="88"/>
      <c r="J162" s="88"/>
      <c r="K162" s="88"/>
      <c r="L162" s="88"/>
    </row>
    <row r="163" spans="1:12" s="1" customFormat="1" ht="24.75" customHeight="1">
      <c r="A163" s="207" t="s">
        <v>30</v>
      </c>
      <c r="B163" s="27">
        <v>2500</v>
      </c>
      <c r="C163" s="27">
        <v>1367.13</v>
      </c>
      <c r="D163" s="211">
        <f t="shared" si="2"/>
        <v>1132.87</v>
      </c>
      <c r="E163" s="17">
        <f>C163/B163*100</f>
        <v>54.6852</v>
      </c>
      <c r="F163" s="16">
        <v>192.53</v>
      </c>
      <c r="G163" s="279"/>
      <c r="H163" s="63"/>
      <c r="I163" s="63"/>
      <c r="J163" s="63"/>
      <c r="K163" s="63"/>
      <c r="L163" s="34"/>
    </row>
    <row r="164" spans="1:12" s="113" customFormat="1" ht="30" customHeight="1">
      <c r="A164" s="169" t="s">
        <v>99</v>
      </c>
      <c r="B164" s="166">
        <f>SUM(B153,B163)</f>
        <v>5500</v>
      </c>
      <c r="C164" s="166">
        <f>SUM(C153,C163)</f>
        <v>5094.76</v>
      </c>
      <c r="D164" s="167">
        <f t="shared" si="2"/>
        <v>405.2399999999998</v>
      </c>
      <c r="E164" s="168">
        <f>C164/B164*100</f>
        <v>92.632</v>
      </c>
      <c r="F164" s="167">
        <f>SUM(F153:F163)</f>
        <v>3070.25</v>
      </c>
      <c r="G164" s="280"/>
      <c r="H164" s="146"/>
      <c r="I164" s="146"/>
      <c r="J164" s="146"/>
      <c r="K164" s="146"/>
      <c r="L164" s="34"/>
    </row>
    <row r="165" spans="1:12" s="39" customFormat="1" ht="24.75" customHeight="1">
      <c r="A165" s="31" t="s">
        <v>43</v>
      </c>
      <c r="B165" s="94">
        <v>10000</v>
      </c>
      <c r="C165" s="94">
        <f>C167</f>
        <v>9091.27</v>
      </c>
      <c r="D165" s="21">
        <f t="shared" si="2"/>
        <v>908.7299999999996</v>
      </c>
      <c r="E165" s="32">
        <f>C165/B165*100</f>
        <v>90.9127</v>
      </c>
      <c r="F165" s="21">
        <v>8137</v>
      </c>
      <c r="G165" s="279"/>
      <c r="H165" s="63"/>
      <c r="I165" s="63"/>
      <c r="J165" s="63"/>
      <c r="K165" s="63"/>
      <c r="L165" s="26"/>
    </row>
    <row r="166" spans="1:12" s="89" customFormat="1" ht="19.5" customHeight="1">
      <c r="A166" s="73" t="s">
        <v>369</v>
      </c>
      <c r="B166" s="92"/>
      <c r="C166" s="92"/>
      <c r="D166" s="58"/>
      <c r="E166" s="74"/>
      <c r="F166" s="58"/>
      <c r="G166" s="281"/>
      <c r="H166" s="64"/>
      <c r="I166" s="64"/>
      <c r="J166" s="64"/>
      <c r="K166" s="64"/>
      <c r="L166" s="99"/>
    </row>
    <row r="167" spans="1:12" s="89" customFormat="1" ht="19.5" customHeight="1">
      <c r="A167" s="73" t="s">
        <v>370</v>
      </c>
      <c r="B167" s="92"/>
      <c r="C167" s="92">
        <v>9091.27</v>
      </c>
      <c r="D167" s="58"/>
      <c r="E167" s="74"/>
      <c r="F167" s="58"/>
      <c r="G167" s="281"/>
      <c r="H167" s="64"/>
      <c r="I167" s="64"/>
      <c r="J167" s="64"/>
      <c r="K167" s="64"/>
      <c r="L167" s="99"/>
    </row>
    <row r="168" spans="1:12" s="39" customFormat="1" ht="24.75" customHeight="1">
      <c r="A168" s="31" t="s">
        <v>45</v>
      </c>
      <c r="B168" s="94">
        <v>6000</v>
      </c>
      <c r="C168" s="94">
        <f>SUM(C169:C170)</f>
        <v>3311.16</v>
      </c>
      <c r="D168" s="21">
        <f t="shared" si="2"/>
        <v>2688.84</v>
      </c>
      <c r="E168" s="32">
        <f>C168/B168*100</f>
        <v>55.186</v>
      </c>
      <c r="F168" s="21">
        <v>9378.94</v>
      </c>
      <c r="G168" s="279"/>
      <c r="H168" s="63"/>
      <c r="I168" s="63"/>
      <c r="J168" s="63"/>
      <c r="K168" s="63"/>
      <c r="L168" s="26"/>
    </row>
    <row r="169" spans="1:12" s="89" customFormat="1" ht="19.5" customHeight="1">
      <c r="A169" s="73" t="s">
        <v>371</v>
      </c>
      <c r="B169" s="92"/>
      <c r="C169" s="92">
        <v>2706</v>
      </c>
      <c r="D169" s="58"/>
      <c r="E169" s="74"/>
      <c r="F169" s="58"/>
      <c r="G169" s="281"/>
      <c r="H169" s="64"/>
      <c r="I169" s="64"/>
      <c r="J169" s="64"/>
      <c r="K169" s="64"/>
      <c r="L169" s="99"/>
    </row>
    <row r="170" spans="1:12" s="89" customFormat="1" ht="19.5" customHeight="1">
      <c r="A170" s="73" t="s">
        <v>372</v>
      </c>
      <c r="B170" s="92"/>
      <c r="C170" s="92">
        <v>605.16</v>
      </c>
      <c r="D170" s="58"/>
      <c r="E170" s="74"/>
      <c r="F170" s="58"/>
      <c r="G170" s="281"/>
      <c r="H170" s="64"/>
      <c r="I170" s="64"/>
      <c r="J170" s="64"/>
      <c r="K170" s="64"/>
      <c r="L170" s="99"/>
    </row>
    <row r="171" spans="1:12" s="89" customFormat="1" ht="24.75" customHeight="1">
      <c r="A171" s="62" t="s">
        <v>46</v>
      </c>
      <c r="B171" s="95">
        <v>2000</v>
      </c>
      <c r="C171" s="95">
        <v>0</v>
      </c>
      <c r="D171" s="23">
        <f t="shared" si="2"/>
        <v>2000</v>
      </c>
      <c r="E171" s="35">
        <f>C171/B171*100</f>
        <v>0</v>
      </c>
      <c r="F171" s="23">
        <v>0</v>
      </c>
      <c r="G171" s="281"/>
      <c r="H171" s="64"/>
      <c r="I171" s="64"/>
      <c r="J171" s="64"/>
      <c r="K171" s="64"/>
      <c r="L171" s="99"/>
    </row>
    <row r="172" spans="1:12" s="128" customFormat="1" ht="30" customHeight="1">
      <c r="A172" s="169" t="s">
        <v>103</v>
      </c>
      <c r="B172" s="166">
        <f>SUM(B165,B168,B171)</f>
        <v>18000</v>
      </c>
      <c r="C172" s="166">
        <f>SUM(C165,C168,C171)</f>
        <v>12402.43</v>
      </c>
      <c r="D172" s="167">
        <f t="shared" si="2"/>
        <v>5597.57</v>
      </c>
      <c r="E172" s="168">
        <f>C172/B172*100</f>
        <v>68.9023888888889</v>
      </c>
      <c r="F172" s="167">
        <f>SUM(F165:F171)</f>
        <v>17515.940000000002</v>
      </c>
      <c r="G172" s="281"/>
      <c r="H172" s="64"/>
      <c r="I172" s="64"/>
      <c r="J172" s="64"/>
      <c r="K172" s="64"/>
      <c r="L172" s="99"/>
    </row>
    <row r="173" spans="1:12" s="1" customFormat="1" ht="34.5" customHeight="1">
      <c r="A173" s="170" t="s">
        <v>31</v>
      </c>
      <c r="B173" s="171">
        <f>SUM(B22,B40,B52,B141,B152,B164,B172,B146)</f>
        <v>3301000</v>
      </c>
      <c r="C173" s="171">
        <f>SUM(C22,C40,C52,C141,C152,C164,C172,C146)</f>
        <v>2850855.4699999997</v>
      </c>
      <c r="D173" s="172">
        <f t="shared" si="2"/>
        <v>450144.53000000026</v>
      </c>
      <c r="E173" s="173">
        <f>C173/B173*100</f>
        <v>86.36338897303847</v>
      </c>
      <c r="F173" s="172">
        <f>SUM(F22,F40,F52,F141,F152,F164,F172,F146)</f>
        <v>2599375.6900000004</v>
      </c>
      <c r="G173" s="280"/>
      <c r="H173" s="146"/>
      <c r="I173" s="146"/>
      <c r="J173" s="146"/>
      <c r="K173" s="146"/>
      <c r="L173" s="88"/>
    </row>
    <row r="174" spans="1:12" s="40" customFormat="1" ht="49.5" customHeight="1">
      <c r="A174" s="62" t="s">
        <v>133</v>
      </c>
      <c r="B174" s="95">
        <v>790.49</v>
      </c>
      <c r="C174" s="95">
        <v>0</v>
      </c>
      <c r="D174" s="23">
        <f t="shared" si="2"/>
        <v>790.49</v>
      </c>
      <c r="E174" s="35">
        <f>C174/B174*100</f>
        <v>0</v>
      </c>
      <c r="F174" s="23">
        <v>14370.82</v>
      </c>
      <c r="G174" s="280"/>
      <c r="H174" s="146"/>
      <c r="I174" s="146"/>
      <c r="J174" s="146"/>
      <c r="K174" s="146"/>
      <c r="L174" s="34"/>
    </row>
    <row r="175" spans="1:12" s="79" customFormat="1" ht="34.5" customHeight="1">
      <c r="A175" s="170" t="s">
        <v>134</v>
      </c>
      <c r="B175" s="194">
        <f>B174</f>
        <v>790.49</v>
      </c>
      <c r="C175" s="194">
        <f>SUM(C174)</f>
        <v>0</v>
      </c>
      <c r="D175" s="216">
        <f>B175-C175</f>
        <v>790.49</v>
      </c>
      <c r="E175" s="194">
        <f>C175/B175*100</f>
        <v>0</v>
      </c>
      <c r="F175" s="216">
        <f>F174</f>
        <v>14370.82</v>
      </c>
      <c r="G175" s="148"/>
      <c r="H175" s="148"/>
      <c r="I175" s="148"/>
      <c r="J175" s="148"/>
      <c r="K175" s="148"/>
      <c r="L175" s="34"/>
    </row>
    <row r="176" spans="1:12" s="101" customFormat="1" ht="34.5" customHeight="1">
      <c r="A176" s="18" t="s">
        <v>208</v>
      </c>
      <c r="B176" s="14"/>
      <c r="C176" s="19"/>
      <c r="D176" s="14"/>
      <c r="E176" s="15"/>
      <c r="F176" s="14"/>
      <c r="G176" s="34"/>
      <c r="H176" s="34"/>
      <c r="I176" s="34"/>
      <c r="J176" s="34"/>
      <c r="K176" s="34"/>
      <c r="L176" s="77"/>
    </row>
    <row r="177" spans="1:12" s="63" customFormat="1" ht="24.75" customHeight="1">
      <c r="A177" s="41" t="s">
        <v>100</v>
      </c>
      <c r="B177" s="60">
        <f>SUM(B182+B179)</f>
        <v>33900816.19</v>
      </c>
      <c r="C177" s="60">
        <v>34592692.54</v>
      </c>
      <c r="D177" s="11">
        <f>B177-C177</f>
        <v>-691876.3500000015</v>
      </c>
      <c r="E177" s="12">
        <f>C177/B177*100</f>
        <v>102.0408840486976</v>
      </c>
      <c r="F177" s="11">
        <v>40310890.9</v>
      </c>
      <c r="G177" s="282"/>
      <c r="H177" s="79"/>
      <c r="I177" s="79"/>
      <c r="J177" s="79"/>
      <c r="K177" s="79"/>
      <c r="L177" s="64"/>
    </row>
    <row r="178" spans="1:11" s="63" customFormat="1" ht="18.75" customHeight="1">
      <c r="A178" s="45" t="s">
        <v>299</v>
      </c>
      <c r="B178" s="103" t="s">
        <v>33</v>
      </c>
      <c r="C178" s="49"/>
      <c r="D178" s="368" t="s">
        <v>373</v>
      </c>
      <c r="E178" s="238"/>
      <c r="F178" s="239"/>
      <c r="G178" s="283"/>
      <c r="H178" s="77"/>
      <c r="I178" s="77"/>
      <c r="J178" s="77"/>
      <c r="K178" s="77"/>
    </row>
    <row r="179" spans="1:7" s="63" customFormat="1" ht="18.75" customHeight="1">
      <c r="A179" s="45"/>
      <c r="B179" s="49">
        <v>23150000</v>
      </c>
      <c r="C179" s="49"/>
      <c r="D179" s="368"/>
      <c r="E179" s="238"/>
      <c r="F179" s="239"/>
      <c r="G179" s="279"/>
    </row>
    <row r="180" spans="1:12" s="65" customFormat="1" ht="18.75" customHeight="1">
      <c r="A180" s="45"/>
      <c r="B180" s="103" t="s">
        <v>34</v>
      </c>
      <c r="C180" s="49"/>
      <c r="D180" s="368"/>
      <c r="E180" s="238"/>
      <c r="F180" s="239"/>
      <c r="G180" s="34"/>
      <c r="H180" s="34"/>
      <c r="I180" s="34"/>
      <c r="J180" s="34"/>
      <c r="K180" s="34"/>
      <c r="L180" s="63"/>
    </row>
    <row r="181" spans="1:12" s="69" customFormat="1" ht="18.75" customHeight="1">
      <c r="A181" s="45"/>
      <c r="B181" s="103" t="s">
        <v>136</v>
      </c>
      <c r="C181" s="49"/>
      <c r="D181" s="368"/>
      <c r="E181" s="238"/>
      <c r="F181" s="239"/>
      <c r="G181" s="34"/>
      <c r="H181" s="34"/>
      <c r="I181" s="34"/>
      <c r="J181" s="34"/>
      <c r="K181" s="34"/>
      <c r="L181" s="63"/>
    </row>
    <row r="182" spans="1:12" s="70" customFormat="1" ht="18.75" customHeight="1">
      <c r="A182" s="81"/>
      <c r="B182" s="83">
        <v>10750816.19</v>
      </c>
      <c r="C182" s="83"/>
      <c r="D182" s="378"/>
      <c r="E182" s="240"/>
      <c r="F182" s="241"/>
      <c r="G182" s="34"/>
      <c r="H182" s="34"/>
      <c r="I182" s="34"/>
      <c r="J182" s="34"/>
      <c r="K182" s="34"/>
      <c r="L182" s="63"/>
    </row>
    <row r="183" spans="1:12" s="70" customFormat="1" ht="30" customHeight="1">
      <c r="A183" s="116" t="s">
        <v>101</v>
      </c>
      <c r="B183" s="117">
        <f>B177</f>
        <v>33900816.19</v>
      </c>
      <c r="C183" s="117">
        <f>C177</f>
        <v>34592692.54</v>
      </c>
      <c r="D183" s="120">
        <f>B183-C183</f>
        <v>-691876.3500000015</v>
      </c>
      <c r="E183" s="119">
        <f>C183/B183*100</f>
        <v>102.0408840486976</v>
      </c>
      <c r="F183" s="120">
        <f>F177</f>
        <v>40310890.9</v>
      </c>
      <c r="G183" s="34"/>
      <c r="H183" s="34"/>
      <c r="I183" s="34"/>
      <c r="J183" s="34"/>
      <c r="K183" s="34"/>
      <c r="L183" s="63"/>
    </row>
    <row r="184" spans="1:12" s="1" customFormat="1" ht="34.5" customHeight="1">
      <c r="A184" s="195" t="s">
        <v>35</v>
      </c>
      <c r="B184" s="196">
        <f>B183</f>
        <v>33900816.19</v>
      </c>
      <c r="C184" s="196">
        <f>C183</f>
        <v>34592692.54</v>
      </c>
      <c r="D184" s="197">
        <f>B184-C184</f>
        <v>-691876.3500000015</v>
      </c>
      <c r="E184" s="198">
        <f>C184/B184*100</f>
        <v>102.0408840486976</v>
      </c>
      <c r="F184" s="197">
        <f>F183</f>
        <v>40310890.9</v>
      </c>
      <c r="G184" s="34"/>
      <c r="H184" s="34"/>
      <c r="I184" s="34"/>
      <c r="J184" s="34"/>
      <c r="K184" s="34"/>
      <c r="L184" s="63"/>
    </row>
    <row r="185" spans="1:12" s="9" customFormat="1" ht="34.5" customHeight="1">
      <c r="A185" s="20" t="s">
        <v>65</v>
      </c>
      <c r="B185" s="60"/>
      <c r="C185" s="60"/>
      <c r="D185" s="11"/>
      <c r="E185" s="12"/>
      <c r="F185" s="11"/>
      <c r="G185" s="34"/>
      <c r="H185" s="34"/>
      <c r="I185" s="34"/>
      <c r="J185" s="34"/>
      <c r="K185" s="34"/>
      <c r="L185" s="63"/>
    </row>
    <row r="186" spans="1:12" s="9" customFormat="1" ht="24.75" customHeight="1">
      <c r="A186" s="20" t="s">
        <v>19</v>
      </c>
      <c r="B186" s="60">
        <v>7500</v>
      </c>
      <c r="C186" s="60">
        <f>SUM(C187)</f>
        <v>7158.3</v>
      </c>
      <c r="D186" s="11">
        <f>B186-C186</f>
        <v>341.6999999999998</v>
      </c>
      <c r="E186" s="12">
        <f>C186/B186*100</f>
        <v>95.444</v>
      </c>
      <c r="F186" s="11">
        <v>0</v>
      </c>
      <c r="G186" s="34"/>
      <c r="H186" s="34"/>
      <c r="I186" s="34"/>
      <c r="J186" s="34"/>
      <c r="K186" s="34"/>
      <c r="L186" s="79"/>
    </row>
    <row r="187" spans="1:12" s="2" customFormat="1" ht="19.5" customHeight="1">
      <c r="A187" s="52" t="s">
        <v>212</v>
      </c>
      <c r="B187" s="83"/>
      <c r="C187" s="83">
        <v>7158.3</v>
      </c>
      <c r="D187" s="53"/>
      <c r="E187" s="54"/>
      <c r="F187" s="53"/>
      <c r="G187" s="88"/>
      <c r="H187" s="88"/>
      <c r="I187" s="88"/>
      <c r="J187" s="88"/>
      <c r="K187" s="88"/>
      <c r="L187" s="77"/>
    </row>
    <row r="188" spans="1:12" s="25" customFormat="1" ht="24.75" customHeight="1">
      <c r="A188" s="20" t="s">
        <v>20</v>
      </c>
      <c r="B188" s="60">
        <v>10000</v>
      </c>
      <c r="C188" s="60">
        <f>SUM(C190:C197)</f>
        <v>10077.8</v>
      </c>
      <c r="D188" s="11">
        <f>B188-C188</f>
        <v>-77.79999999999927</v>
      </c>
      <c r="E188" s="12">
        <f>C188/B188*100</f>
        <v>100.77799999999999</v>
      </c>
      <c r="F188" s="11">
        <v>29110.51</v>
      </c>
      <c r="G188" s="34"/>
      <c r="H188" s="34"/>
      <c r="I188" s="34"/>
      <c r="J188" s="34"/>
      <c r="K188" s="34"/>
      <c r="L188" s="63"/>
    </row>
    <row r="189" spans="1:12" s="51" customFormat="1" ht="18.75" customHeight="1">
      <c r="A189" s="46" t="s">
        <v>222</v>
      </c>
      <c r="B189" s="56"/>
      <c r="C189" s="215"/>
      <c r="D189" s="242" t="s">
        <v>374</v>
      </c>
      <c r="E189" s="50"/>
      <c r="F189" s="48"/>
      <c r="G189" s="88"/>
      <c r="H189" s="88"/>
      <c r="I189" s="88"/>
      <c r="J189" s="88"/>
      <c r="K189" s="88"/>
      <c r="L189" s="64"/>
    </row>
    <row r="190" spans="1:12" s="51" customFormat="1" ht="18.75" customHeight="1">
      <c r="A190" s="46" t="s">
        <v>228</v>
      </c>
      <c r="B190" s="56"/>
      <c r="C190" s="49">
        <v>1942.8</v>
      </c>
      <c r="D190" s="237"/>
      <c r="E190" s="50"/>
      <c r="F190" s="48"/>
      <c r="G190" s="88"/>
      <c r="H190" s="88"/>
      <c r="I190" s="88"/>
      <c r="J190" s="88"/>
      <c r="K190" s="88"/>
      <c r="L190" s="158"/>
    </row>
    <row r="191" spans="1:12" s="51" customFormat="1" ht="18.75" customHeight="1">
      <c r="A191" s="46" t="s">
        <v>227</v>
      </c>
      <c r="B191" s="56"/>
      <c r="C191" s="49">
        <v>6435</v>
      </c>
      <c r="D191" s="237"/>
      <c r="E191" s="50"/>
      <c r="F191" s="48"/>
      <c r="G191" s="88"/>
      <c r="H191" s="88"/>
      <c r="I191" s="88"/>
      <c r="J191" s="88"/>
      <c r="K191" s="88"/>
      <c r="L191" s="158"/>
    </row>
    <row r="192" spans="1:12" s="51" customFormat="1" ht="18.75" customHeight="1">
      <c r="A192" s="52" t="s">
        <v>226</v>
      </c>
      <c r="B192" s="85"/>
      <c r="C192" s="83"/>
      <c r="D192" s="243"/>
      <c r="E192" s="54"/>
      <c r="F192" s="53"/>
      <c r="G192" s="88"/>
      <c r="H192" s="88"/>
      <c r="I192" s="88"/>
      <c r="J192" s="88"/>
      <c r="K192" s="88"/>
      <c r="L192" s="158"/>
    </row>
    <row r="193" spans="1:12" s="51" customFormat="1" ht="19.5" customHeight="1">
      <c r="A193" s="46" t="s">
        <v>230</v>
      </c>
      <c r="B193" s="56"/>
      <c r="C193" s="49">
        <v>1200</v>
      </c>
      <c r="D193" s="237"/>
      <c r="E193" s="50"/>
      <c r="F193" s="48"/>
      <c r="G193" s="88"/>
      <c r="H193" s="88"/>
      <c r="I193" s="88"/>
      <c r="J193" s="88"/>
      <c r="K193" s="88"/>
      <c r="L193" s="158"/>
    </row>
    <row r="194" spans="1:12" s="51" customFormat="1" ht="19.5" customHeight="1">
      <c r="A194" s="46" t="s">
        <v>231</v>
      </c>
      <c r="B194" s="56"/>
      <c r="C194" s="49"/>
      <c r="D194" s="237"/>
      <c r="E194" s="50"/>
      <c r="F194" s="48"/>
      <c r="G194" s="88"/>
      <c r="H194" s="88"/>
      <c r="I194" s="88"/>
      <c r="J194" s="88"/>
      <c r="K194" s="88"/>
      <c r="L194" s="158"/>
    </row>
    <row r="195" spans="1:12" s="51" customFormat="1" ht="19.5" customHeight="1">
      <c r="A195" s="46" t="s">
        <v>223</v>
      </c>
      <c r="B195" s="56"/>
      <c r="C195" s="49"/>
      <c r="D195" s="237"/>
      <c r="E195" s="50"/>
      <c r="F195" s="48"/>
      <c r="G195" s="88"/>
      <c r="H195" s="88"/>
      <c r="I195" s="88"/>
      <c r="J195" s="88"/>
      <c r="K195" s="88"/>
      <c r="L195" s="158"/>
    </row>
    <row r="196" spans="1:12" s="51" customFormat="1" ht="19.5" customHeight="1">
      <c r="A196" s="46" t="s">
        <v>230</v>
      </c>
      <c r="B196" s="56"/>
      <c r="C196" s="49">
        <v>500</v>
      </c>
      <c r="D196" s="237"/>
      <c r="E196" s="50"/>
      <c r="F196" s="48"/>
      <c r="G196" s="88"/>
      <c r="H196" s="88"/>
      <c r="I196" s="88"/>
      <c r="J196" s="88"/>
      <c r="K196" s="88"/>
      <c r="L196" s="158"/>
    </row>
    <row r="197" spans="1:12" s="51" customFormat="1" ht="19.5" customHeight="1">
      <c r="A197" s="46" t="s">
        <v>231</v>
      </c>
      <c r="B197" s="56"/>
      <c r="C197" s="49"/>
      <c r="D197" s="243"/>
      <c r="E197" s="50"/>
      <c r="F197" s="48"/>
      <c r="G197" s="88"/>
      <c r="H197" s="88"/>
      <c r="I197" s="88"/>
      <c r="J197" s="88"/>
      <c r="K197" s="88"/>
      <c r="L197" s="158"/>
    </row>
    <row r="198" spans="1:12" s="9" customFormat="1" ht="24.75" customHeight="1">
      <c r="A198" s="20" t="s">
        <v>22</v>
      </c>
      <c r="B198" s="42">
        <v>30000</v>
      </c>
      <c r="C198" s="94">
        <f>SUM(C200:C220)</f>
        <v>21671.190000000006</v>
      </c>
      <c r="D198" s="11">
        <f>B198-C198</f>
        <v>8328.809999999994</v>
      </c>
      <c r="E198" s="12">
        <f>C198/B198*100</f>
        <v>72.23730000000002</v>
      </c>
      <c r="F198" s="11">
        <v>43421.83</v>
      </c>
      <c r="G198" s="34"/>
      <c r="H198" s="34"/>
      <c r="I198" s="34"/>
      <c r="J198" s="34"/>
      <c r="K198" s="34"/>
      <c r="L198" s="79"/>
    </row>
    <row r="199" spans="1:12" s="2" customFormat="1" ht="19.5" customHeight="1">
      <c r="A199" s="46" t="s">
        <v>111</v>
      </c>
      <c r="B199" s="56"/>
      <c r="C199" s="92"/>
      <c r="D199" s="48"/>
      <c r="E199" s="50"/>
      <c r="F199" s="48"/>
      <c r="G199" s="88"/>
      <c r="H199" s="88"/>
      <c r="I199" s="88"/>
      <c r="J199" s="88"/>
      <c r="K199" s="88"/>
      <c r="L199" s="88"/>
    </row>
    <row r="200" spans="1:12" s="2" customFormat="1" ht="19.5" customHeight="1">
      <c r="A200" s="46" t="s">
        <v>375</v>
      </c>
      <c r="B200" s="56"/>
      <c r="C200" s="92">
        <v>2460</v>
      </c>
      <c r="D200" s="48"/>
      <c r="E200" s="50"/>
      <c r="F200" s="48"/>
      <c r="G200" s="88"/>
      <c r="H200" s="88"/>
      <c r="I200" s="88"/>
      <c r="J200" s="88"/>
      <c r="K200" s="88"/>
      <c r="L200" s="88"/>
    </row>
    <row r="201" spans="1:12" s="2" customFormat="1" ht="19.5" customHeight="1">
      <c r="A201" s="46" t="s">
        <v>376</v>
      </c>
      <c r="B201" s="56"/>
      <c r="C201" s="92"/>
      <c r="D201" s="48"/>
      <c r="E201" s="50"/>
      <c r="F201" s="48"/>
      <c r="G201" s="88"/>
      <c r="H201" s="88"/>
      <c r="I201" s="88"/>
      <c r="J201" s="88"/>
      <c r="K201" s="88"/>
      <c r="L201" s="88"/>
    </row>
    <row r="202" spans="1:12" s="2" customFormat="1" ht="19.5" customHeight="1">
      <c r="A202" s="46" t="s">
        <v>232</v>
      </c>
      <c r="B202" s="56"/>
      <c r="C202" s="92">
        <v>3528</v>
      </c>
      <c r="D202" s="48"/>
      <c r="E202" s="50"/>
      <c r="F202" s="48"/>
      <c r="G202" s="88"/>
      <c r="H202" s="88"/>
      <c r="I202" s="88"/>
      <c r="J202" s="88"/>
      <c r="K202" s="88"/>
      <c r="L202" s="88"/>
    </row>
    <row r="203" spans="1:12" s="2" customFormat="1" ht="19.5" customHeight="1">
      <c r="A203" s="46" t="s">
        <v>377</v>
      </c>
      <c r="B203" s="56"/>
      <c r="C203" s="92"/>
      <c r="D203" s="48"/>
      <c r="E203" s="50"/>
      <c r="F203" s="48"/>
      <c r="G203" s="88"/>
      <c r="H203" s="88"/>
      <c r="I203" s="88"/>
      <c r="J203" s="88"/>
      <c r="K203" s="88"/>
      <c r="L203" s="88"/>
    </row>
    <row r="204" spans="1:12" s="2" customFormat="1" ht="19.5" customHeight="1">
      <c r="A204" s="46" t="s">
        <v>143</v>
      </c>
      <c r="B204" s="56"/>
      <c r="C204" s="92"/>
      <c r="D204" s="48"/>
      <c r="E204" s="161"/>
      <c r="F204" s="48"/>
      <c r="G204" s="88"/>
      <c r="H204" s="88"/>
      <c r="I204" s="88"/>
      <c r="J204" s="88"/>
      <c r="K204" s="88"/>
      <c r="L204" s="88"/>
    </row>
    <row r="205" spans="1:12" s="51" customFormat="1" ht="19.5" customHeight="1">
      <c r="A205" s="46" t="s">
        <v>353</v>
      </c>
      <c r="B205" s="56"/>
      <c r="C205" s="49">
        <v>5090.91</v>
      </c>
      <c r="D205" s="48"/>
      <c r="E205" s="161"/>
      <c r="F205" s="48"/>
      <c r="G205" s="88"/>
      <c r="H205" s="88"/>
      <c r="I205" s="88"/>
      <c r="J205" s="88"/>
      <c r="K205" s="88"/>
      <c r="L205" s="88"/>
    </row>
    <row r="206" spans="1:12" s="51" customFormat="1" ht="19.5" customHeight="1">
      <c r="A206" s="46" t="s">
        <v>354</v>
      </c>
      <c r="B206" s="56"/>
      <c r="C206" s="49"/>
      <c r="D206" s="48"/>
      <c r="E206" s="161"/>
      <c r="F206" s="48"/>
      <c r="G206" s="88"/>
      <c r="H206" s="88"/>
      <c r="I206" s="88"/>
      <c r="J206" s="88"/>
      <c r="K206" s="88"/>
      <c r="L206" s="88"/>
    </row>
    <row r="207" spans="1:12" s="51" customFormat="1" ht="19.5" customHeight="1">
      <c r="A207" s="46" t="s">
        <v>379</v>
      </c>
      <c r="B207" s="56"/>
      <c r="C207" s="49">
        <v>4743.29</v>
      </c>
      <c r="D207" s="48"/>
      <c r="E207" s="161"/>
      <c r="F207" s="48"/>
      <c r="G207" s="88"/>
      <c r="H207" s="88"/>
      <c r="I207" s="88"/>
      <c r="J207" s="88"/>
      <c r="K207" s="88"/>
      <c r="L207" s="88"/>
    </row>
    <row r="208" spans="1:12" s="51" customFormat="1" ht="19.5" customHeight="1">
      <c r="A208" s="46" t="s">
        <v>380</v>
      </c>
      <c r="B208" s="56"/>
      <c r="C208" s="49"/>
      <c r="D208" s="48"/>
      <c r="E208" s="161"/>
      <c r="F208" s="48"/>
      <c r="G208" s="88"/>
      <c r="H208" s="88"/>
      <c r="I208" s="88"/>
      <c r="J208" s="88"/>
      <c r="K208" s="88"/>
      <c r="L208" s="88"/>
    </row>
    <row r="209" spans="1:12" s="51" customFormat="1" ht="19.5" customHeight="1">
      <c r="A209" s="46" t="s">
        <v>381</v>
      </c>
      <c r="B209" s="56"/>
      <c r="C209" s="49">
        <v>1238.39</v>
      </c>
      <c r="D209" s="48"/>
      <c r="E209" s="161"/>
      <c r="F209" s="48"/>
      <c r="G209" s="88"/>
      <c r="H209" s="88"/>
      <c r="I209" s="88"/>
      <c r="J209" s="88"/>
      <c r="K209" s="88"/>
      <c r="L209" s="88"/>
    </row>
    <row r="210" spans="1:12" s="51" customFormat="1" ht="19.5" customHeight="1">
      <c r="A210" s="46" t="s">
        <v>382</v>
      </c>
      <c r="B210" s="56"/>
      <c r="C210" s="49"/>
      <c r="D210" s="48"/>
      <c r="E210" s="161"/>
      <c r="F210" s="48"/>
      <c r="G210" s="88"/>
      <c r="H210" s="88"/>
      <c r="I210" s="88"/>
      <c r="J210" s="88"/>
      <c r="K210" s="88"/>
      <c r="L210" s="88"/>
    </row>
    <row r="211" spans="1:12" s="51" customFormat="1" ht="19.5" customHeight="1">
      <c r="A211" s="46" t="s">
        <v>383</v>
      </c>
      <c r="B211" s="56"/>
      <c r="C211" s="49">
        <v>756.15</v>
      </c>
      <c r="D211" s="48"/>
      <c r="E211" s="161"/>
      <c r="F211" s="48"/>
      <c r="G211" s="88"/>
      <c r="H211" s="88"/>
      <c r="I211" s="88"/>
      <c r="J211" s="88"/>
      <c r="K211" s="88"/>
      <c r="L211" s="88"/>
    </row>
    <row r="212" spans="1:12" s="51" customFormat="1" ht="19.5" customHeight="1">
      <c r="A212" s="46" t="s">
        <v>384</v>
      </c>
      <c r="B212" s="56"/>
      <c r="C212" s="49"/>
      <c r="D212" s="48"/>
      <c r="E212" s="161"/>
      <c r="F212" s="48"/>
      <c r="G212" s="88"/>
      <c r="H212" s="88"/>
      <c r="I212" s="88"/>
      <c r="J212" s="88"/>
      <c r="K212" s="88"/>
      <c r="L212" s="88"/>
    </row>
    <row r="213" spans="1:12" s="51" customFormat="1" ht="19.5" customHeight="1">
      <c r="A213" s="46" t="s">
        <v>385</v>
      </c>
      <c r="B213" s="56"/>
      <c r="C213" s="49">
        <v>1112.15</v>
      </c>
      <c r="D213" s="48"/>
      <c r="E213" s="161"/>
      <c r="F213" s="48"/>
      <c r="G213" s="88"/>
      <c r="H213" s="88"/>
      <c r="I213" s="88"/>
      <c r="J213" s="88"/>
      <c r="K213" s="88"/>
      <c r="L213" s="88"/>
    </row>
    <row r="214" spans="1:12" s="51" customFormat="1" ht="19.5" customHeight="1">
      <c r="A214" s="46" t="s">
        <v>386</v>
      </c>
      <c r="B214" s="56"/>
      <c r="C214" s="49"/>
      <c r="D214" s="48"/>
      <c r="E214" s="161"/>
      <c r="F214" s="48"/>
      <c r="G214" s="88"/>
      <c r="H214" s="88"/>
      <c r="I214" s="88"/>
      <c r="J214" s="88"/>
      <c r="K214" s="88"/>
      <c r="L214" s="88"/>
    </row>
    <row r="215" spans="1:12" s="51" customFormat="1" ht="19.5" customHeight="1">
      <c r="A215" s="46" t="s">
        <v>387</v>
      </c>
      <c r="B215" s="56"/>
      <c r="C215" s="49">
        <v>756.15</v>
      </c>
      <c r="D215" s="48"/>
      <c r="E215" s="161"/>
      <c r="F215" s="48"/>
      <c r="G215" s="88"/>
      <c r="H215" s="88"/>
      <c r="I215" s="88"/>
      <c r="J215" s="88"/>
      <c r="K215" s="88"/>
      <c r="L215" s="88"/>
    </row>
    <row r="216" spans="1:12" s="51" customFormat="1" ht="19.5" customHeight="1">
      <c r="A216" s="52" t="s">
        <v>388</v>
      </c>
      <c r="B216" s="85"/>
      <c r="C216" s="83"/>
      <c r="D216" s="53"/>
      <c r="E216" s="163"/>
      <c r="F216" s="53"/>
      <c r="G216" s="88"/>
      <c r="H216" s="88"/>
      <c r="I216" s="88"/>
      <c r="J216" s="88"/>
      <c r="K216" s="88"/>
      <c r="L216" s="88"/>
    </row>
    <row r="217" spans="1:12" s="51" customFormat="1" ht="19.5" customHeight="1">
      <c r="A217" s="46" t="s">
        <v>389</v>
      </c>
      <c r="B217" s="56"/>
      <c r="C217" s="49">
        <v>756.15</v>
      </c>
      <c r="D217" s="48"/>
      <c r="E217" s="161"/>
      <c r="F217" s="48"/>
      <c r="G217" s="88"/>
      <c r="H217" s="88"/>
      <c r="I217" s="88"/>
      <c r="J217" s="88"/>
      <c r="K217" s="88"/>
      <c r="L217" s="88"/>
    </row>
    <row r="218" spans="1:12" s="51" customFormat="1" ht="19.5" customHeight="1">
      <c r="A218" s="46" t="s">
        <v>390</v>
      </c>
      <c r="B218" s="56"/>
      <c r="C218" s="49"/>
      <c r="D218" s="48"/>
      <c r="E218" s="161"/>
      <c r="F218" s="48"/>
      <c r="G218" s="88"/>
      <c r="H218" s="88"/>
      <c r="I218" s="88"/>
      <c r="J218" s="88"/>
      <c r="K218" s="88"/>
      <c r="L218" s="88"/>
    </row>
    <row r="219" spans="1:12" s="2" customFormat="1" ht="19.5" customHeight="1">
      <c r="A219" s="46" t="s">
        <v>79</v>
      </c>
      <c r="B219" s="56"/>
      <c r="C219" s="92"/>
      <c r="D219" s="48"/>
      <c r="E219" s="50"/>
      <c r="F219" s="48"/>
      <c r="G219" s="88"/>
      <c r="H219" s="88"/>
      <c r="I219" s="88"/>
      <c r="J219" s="88"/>
      <c r="K219" s="88"/>
      <c r="L219" s="88"/>
    </row>
    <row r="220" spans="1:12" s="2" customFormat="1" ht="19.5" customHeight="1">
      <c r="A220" s="52" t="s">
        <v>378</v>
      </c>
      <c r="B220" s="56"/>
      <c r="C220" s="92">
        <v>1230</v>
      </c>
      <c r="D220" s="48"/>
      <c r="E220" s="50"/>
      <c r="F220" s="48"/>
      <c r="G220" s="88"/>
      <c r="H220" s="88"/>
      <c r="I220" s="88"/>
      <c r="J220" s="88"/>
      <c r="K220" s="88"/>
      <c r="L220" s="88"/>
    </row>
    <row r="221" spans="1:12" s="9" customFormat="1" ht="24.75" customHeight="1">
      <c r="A221" s="20" t="s">
        <v>24</v>
      </c>
      <c r="B221" s="60">
        <v>14000</v>
      </c>
      <c r="C221" s="60">
        <f>SUM(C223)</f>
        <v>13960.5</v>
      </c>
      <c r="D221" s="11">
        <f>B221-C221</f>
        <v>39.5</v>
      </c>
      <c r="E221" s="12">
        <f>C221/B221*100</f>
        <v>99.71785714285714</v>
      </c>
      <c r="F221" s="11">
        <v>21990.96</v>
      </c>
      <c r="G221" s="34"/>
      <c r="H221" s="34"/>
      <c r="I221" s="34"/>
      <c r="J221" s="34"/>
      <c r="K221" s="34"/>
      <c r="L221" s="40"/>
    </row>
    <row r="222" spans="1:12" s="2" customFormat="1" ht="19.5" customHeight="1">
      <c r="A222" s="46" t="s">
        <v>165</v>
      </c>
      <c r="B222" s="49"/>
      <c r="C222" s="49"/>
      <c r="D222" s="48"/>
      <c r="E222" s="50"/>
      <c r="F222" s="48"/>
      <c r="G222" s="88"/>
      <c r="H222" s="88"/>
      <c r="I222" s="88"/>
      <c r="J222" s="88"/>
      <c r="K222" s="88"/>
      <c r="L222" s="88"/>
    </row>
    <row r="223" spans="1:12" s="2" customFormat="1" ht="19.5" customHeight="1">
      <c r="A223" s="46" t="s">
        <v>391</v>
      </c>
      <c r="B223" s="49"/>
      <c r="C223" s="49">
        <v>13960.5</v>
      </c>
      <c r="D223" s="48"/>
      <c r="E223" s="50"/>
      <c r="F223" s="48"/>
      <c r="G223" s="88"/>
      <c r="H223" s="88"/>
      <c r="I223" s="88"/>
      <c r="J223" s="88"/>
      <c r="K223" s="88"/>
      <c r="L223" s="88"/>
    </row>
    <row r="224" spans="1:12" s="112" customFormat="1" ht="30" customHeight="1">
      <c r="A224" s="169" t="s">
        <v>97</v>
      </c>
      <c r="B224" s="167">
        <f>SUM(B186,B188,B198,B221)</f>
        <v>61500</v>
      </c>
      <c r="C224" s="167">
        <f>SUM(C186,C188,C198,C221)</f>
        <v>52867.79000000001</v>
      </c>
      <c r="D224" s="167">
        <f>B224-C224</f>
        <v>8632.209999999992</v>
      </c>
      <c r="E224" s="168">
        <f>C224/B224*100</f>
        <v>85.9638861788618</v>
      </c>
      <c r="F224" s="167">
        <f>SUM(F186:F221)</f>
        <v>94523.29999999999</v>
      </c>
      <c r="G224" s="34"/>
      <c r="H224" s="34"/>
      <c r="I224" s="34"/>
      <c r="J224" s="34"/>
      <c r="K224" s="34"/>
      <c r="L224" s="40"/>
    </row>
    <row r="225" spans="1:6" s="135" customFormat="1" ht="24.75" customHeight="1">
      <c r="A225" s="184" t="s">
        <v>120</v>
      </c>
      <c r="B225" s="185">
        <v>5000</v>
      </c>
      <c r="C225" s="186">
        <v>0</v>
      </c>
      <c r="D225" s="187">
        <f>B225-C225</f>
        <v>5000</v>
      </c>
      <c r="E225" s="15">
        <f>C225/B225*100</f>
        <v>0</v>
      </c>
      <c r="F225" s="188">
        <v>0</v>
      </c>
    </row>
    <row r="226" spans="1:6" s="136" customFormat="1" ht="30" customHeight="1">
      <c r="A226" s="181" t="s">
        <v>121</v>
      </c>
      <c r="B226" s="182">
        <f>SUM(B225)</f>
        <v>5000</v>
      </c>
      <c r="C226" s="182">
        <f>SUM(C225)</f>
        <v>0</v>
      </c>
      <c r="D226" s="182">
        <f>B226-C226</f>
        <v>5000</v>
      </c>
      <c r="E226" s="183">
        <f>C226/B226*100</f>
        <v>0</v>
      </c>
      <c r="F226" s="182">
        <f>SUM(F225)</f>
        <v>0</v>
      </c>
    </row>
    <row r="227" spans="1:12" s="9" customFormat="1" ht="24.75" customHeight="1">
      <c r="A227" s="20" t="s">
        <v>25</v>
      </c>
      <c r="B227" s="60">
        <v>15000</v>
      </c>
      <c r="C227" s="60">
        <f>C228</f>
        <v>7358.21</v>
      </c>
      <c r="D227" s="11">
        <f>B227-C227</f>
        <v>7641.79</v>
      </c>
      <c r="E227" s="12">
        <f>C227/B227*100</f>
        <v>49.05473333333333</v>
      </c>
      <c r="F227" s="11">
        <v>7345.3</v>
      </c>
      <c r="G227" s="34"/>
      <c r="H227" s="34"/>
      <c r="I227" s="34"/>
      <c r="J227" s="34"/>
      <c r="K227" s="34"/>
      <c r="L227" s="40"/>
    </row>
    <row r="228" spans="1:12" s="2" customFormat="1" ht="19.5" customHeight="1">
      <c r="A228" s="52" t="s">
        <v>26</v>
      </c>
      <c r="B228" s="83"/>
      <c r="C228" s="83">
        <v>7358.21</v>
      </c>
      <c r="D228" s="53"/>
      <c r="E228" s="54"/>
      <c r="F228" s="53"/>
      <c r="G228" s="88"/>
      <c r="H228" s="88"/>
      <c r="I228" s="88"/>
      <c r="J228" s="88"/>
      <c r="K228" s="88"/>
      <c r="L228" s="88"/>
    </row>
    <row r="229" spans="1:12" s="112" customFormat="1" ht="30" customHeight="1">
      <c r="A229" s="169" t="s">
        <v>98</v>
      </c>
      <c r="B229" s="166">
        <f>B227</f>
        <v>15000</v>
      </c>
      <c r="C229" s="166">
        <f>C227</f>
        <v>7358.21</v>
      </c>
      <c r="D229" s="167">
        <f>B229-C229</f>
        <v>7641.79</v>
      </c>
      <c r="E229" s="168">
        <f>C229/B229*100</f>
        <v>49.05473333333333</v>
      </c>
      <c r="F229" s="167">
        <f>F227</f>
        <v>7345.3</v>
      </c>
      <c r="G229" s="34"/>
      <c r="H229" s="34"/>
      <c r="I229" s="34"/>
      <c r="J229" s="34"/>
      <c r="K229" s="34"/>
      <c r="L229" s="40"/>
    </row>
    <row r="230" spans="1:12" s="121" customFormat="1" ht="24.75" customHeight="1">
      <c r="A230" s="115" t="s">
        <v>36</v>
      </c>
      <c r="B230" s="171">
        <f>SUM(B224,B229,B226)</f>
        <v>81500</v>
      </c>
      <c r="C230" s="171">
        <f>SUM(C224,C229,C226)</f>
        <v>60226.00000000001</v>
      </c>
      <c r="D230" s="172">
        <f>B230-C230</f>
        <v>21273.999999999993</v>
      </c>
      <c r="E230" s="173">
        <f>C230/B230*100</f>
        <v>73.89693251533743</v>
      </c>
      <c r="F230" s="172">
        <f>SUM(F224,F229,F226)</f>
        <v>101868.59999999999</v>
      </c>
      <c r="G230" s="279"/>
      <c r="H230" s="63"/>
      <c r="I230" s="63"/>
      <c r="J230" s="63"/>
      <c r="K230" s="63"/>
      <c r="L230" s="26"/>
    </row>
    <row r="231" spans="1:12" s="9" customFormat="1" ht="30" customHeight="1">
      <c r="A231" s="30" t="s">
        <v>173</v>
      </c>
      <c r="B231" s="60"/>
      <c r="C231" s="60"/>
      <c r="D231" s="11"/>
      <c r="E231" s="12"/>
      <c r="F231" s="11"/>
      <c r="G231" s="279"/>
      <c r="H231" s="63"/>
      <c r="I231" s="63"/>
      <c r="J231" s="63"/>
      <c r="K231" s="63"/>
      <c r="L231" s="26"/>
    </row>
    <row r="232" spans="1:12" s="9" customFormat="1" ht="24.75" customHeight="1">
      <c r="A232" s="18" t="s">
        <v>17</v>
      </c>
      <c r="B232" s="19">
        <v>5000</v>
      </c>
      <c r="C232" s="19">
        <v>0</v>
      </c>
      <c r="D232" s="14">
        <f>B232-C232</f>
        <v>5000</v>
      </c>
      <c r="E232" s="15">
        <f>C232/B232*100</f>
        <v>0</v>
      </c>
      <c r="F232" s="14">
        <v>8574.03</v>
      </c>
      <c r="G232" s="279"/>
      <c r="H232" s="63"/>
      <c r="I232" s="63"/>
      <c r="J232" s="63"/>
      <c r="K232" s="63"/>
      <c r="L232" s="26"/>
    </row>
    <row r="233" spans="1:12" s="9" customFormat="1" ht="24.75" customHeight="1">
      <c r="A233" s="20" t="s">
        <v>22</v>
      </c>
      <c r="B233" s="60">
        <v>20000</v>
      </c>
      <c r="C233" s="60">
        <f>SUM(C235:C242)</f>
        <v>18255.76</v>
      </c>
      <c r="D233" s="11">
        <f>B233-C233</f>
        <v>1744.2400000000016</v>
      </c>
      <c r="E233" s="12">
        <f>C233/B233*100</f>
        <v>91.27879999999999</v>
      </c>
      <c r="F233" s="11">
        <v>28327.2</v>
      </c>
      <c r="G233" s="282"/>
      <c r="H233" s="79"/>
      <c r="I233" s="79"/>
      <c r="J233" s="79"/>
      <c r="K233" s="79"/>
      <c r="L233" s="26"/>
    </row>
    <row r="234" spans="1:12" s="2" customFormat="1" ht="18.75" customHeight="1">
      <c r="A234" s="46" t="s">
        <v>143</v>
      </c>
      <c r="B234" s="49"/>
      <c r="C234" s="49"/>
      <c r="D234" s="48"/>
      <c r="E234" s="50"/>
      <c r="F234" s="48"/>
      <c r="G234" s="156"/>
      <c r="H234" s="75"/>
      <c r="I234" s="75"/>
      <c r="J234" s="75"/>
      <c r="K234" s="75"/>
      <c r="L234" s="99"/>
    </row>
    <row r="235" spans="1:12" s="2" customFormat="1" ht="18.75" customHeight="1">
      <c r="A235" s="46" t="s">
        <v>392</v>
      </c>
      <c r="B235" s="49"/>
      <c r="C235" s="49">
        <v>3150.6</v>
      </c>
      <c r="D235" s="48"/>
      <c r="E235" s="50"/>
      <c r="F235" s="48"/>
      <c r="G235" s="283"/>
      <c r="H235" s="77"/>
      <c r="I235" s="77"/>
      <c r="J235" s="77"/>
      <c r="K235" s="77"/>
      <c r="L235" s="99"/>
    </row>
    <row r="236" spans="1:12" s="2" customFormat="1" ht="18.75" customHeight="1">
      <c r="A236" s="46" t="s">
        <v>393</v>
      </c>
      <c r="B236" s="49" t="s">
        <v>185</v>
      </c>
      <c r="C236" s="49"/>
      <c r="D236" s="48"/>
      <c r="E236" s="50"/>
      <c r="F236" s="48"/>
      <c r="G236" s="283"/>
      <c r="H236" s="77"/>
      <c r="I236" s="77"/>
      <c r="J236" s="77"/>
      <c r="K236" s="77"/>
      <c r="L236" s="99"/>
    </row>
    <row r="237" spans="1:12" s="2" customFormat="1" ht="18.75" customHeight="1">
      <c r="A237" s="52" t="s">
        <v>394</v>
      </c>
      <c r="B237" s="83"/>
      <c r="C237" s="83"/>
      <c r="D237" s="53"/>
      <c r="E237" s="54"/>
      <c r="F237" s="53"/>
      <c r="G237" s="283"/>
      <c r="H237" s="77"/>
      <c r="I237" s="77"/>
      <c r="J237" s="77"/>
      <c r="K237" s="77"/>
      <c r="L237" s="99"/>
    </row>
    <row r="238" spans="1:12" s="2" customFormat="1" ht="21.75" customHeight="1">
      <c r="A238" s="46" t="s">
        <v>397</v>
      </c>
      <c r="B238" s="49"/>
      <c r="C238" s="49">
        <v>4557.03</v>
      </c>
      <c r="D238" s="48"/>
      <c r="E238" s="50"/>
      <c r="F238" s="48"/>
      <c r="G238" s="283"/>
      <c r="H238" s="77"/>
      <c r="I238" s="77"/>
      <c r="J238" s="77"/>
      <c r="K238" s="77"/>
      <c r="L238" s="99"/>
    </row>
    <row r="239" spans="1:12" s="2" customFormat="1" ht="21.75" customHeight="1">
      <c r="A239" s="46" t="s">
        <v>211</v>
      </c>
      <c r="B239" s="49"/>
      <c r="C239" s="49"/>
      <c r="D239" s="48"/>
      <c r="E239" s="50"/>
      <c r="F239" s="48"/>
      <c r="G239" s="283"/>
      <c r="H239" s="77"/>
      <c r="I239" s="77"/>
      <c r="J239" s="77"/>
      <c r="K239" s="77"/>
      <c r="L239" s="99"/>
    </row>
    <row r="240" spans="1:12" s="2" customFormat="1" ht="21.75" customHeight="1">
      <c r="A240" s="46" t="s">
        <v>398</v>
      </c>
      <c r="B240" s="49"/>
      <c r="C240" s="49">
        <v>8548.13</v>
      </c>
      <c r="D240" s="48"/>
      <c r="E240" s="50"/>
      <c r="F240" s="48"/>
      <c r="G240" s="283"/>
      <c r="H240" s="77"/>
      <c r="I240" s="77"/>
      <c r="J240" s="77"/>
      <c r="K240" s="77"/>
      <c r="L240" s="99"/>
    </row>
    <row r="241" spans="1:12" s="2" customFormat="1" ht="21.75" customHeight="1">
      <c r="A241" s="46" t="s">
        <v>79</v>
      </c>
      <c r="B241" s="49"/>
      <c r="C241" s="49"/>
      <c r="D241" s="48"/>
      <c r="E241" s="50"/>
      <c r="F241" s="48"/>
      <c r="G241" s="283"/>
      <c r="H241" s="77"/>
      <c r="I241" s="77"/>
      <c r="J241" s="77"/>
      <c r="K241" s="77"/>
      <c r="L241" s="99"/>
    </row>
    <row r="242" spans="1:12" s="2" customFormat="1" ht="21.75" customHeight="1">
      <c r="A242" s="46" t="s">
        <v>395</v>
      </c>
      <c r="B242" s="49"/>
      <c r="C242" s="49">
        <v>2000</v>
      </c>
      <c r="D242" s="48"/>
      <c r="E242" s="50"/>
      <c r="F242" s="48"/>
      <c r="G242" s="283"/>
      <c r="H242" s="77"/>
      <c r="I242" s="77"/>
      <c r="J242" s="77"/>
      <c r="K242" s="77"/>
      <c r="L242" s="99"/>
    </row>
    <row r="243" spans="1:12" s="2" customFormat="1" ht="21.75" customHeight="1">
      <c r="A243" s="46" t="s">
        <v>396</v>
      </c>
      <c r="B243" s="49"/>
      <c r="C243" s="49"/>
      <c r="D243" s="48"/>
      <c r="E243" s="50"/>
      <c r="F243" s="48"/>
      <c r="G243" s="156"/>
      <c r="H243" s="75"/>
      <c r="I243" s="75"/>
      <c r="J243" s="75"/>
      <c r="K243" s="75"/>
      <c r="L243" s="99"/>
    </row>
    <row r="244" spans="1:12" s="9" customFormat="1" ht="24.75" customHeight="1">
      <c r="A244" s="20" t="s">
        <v>24</v>
      </c>
      <c r="B244" s="60">
        <v>35000</v>
      </c>
      <c r="C244" s="60">
        <f>SUM(C245:C249)</f>
        <v>33652.8</v>
      </c>
      <c r="D244" s="11">
        <f>B244-C244</f>
        <v>1347.199999999997</v>
      </c>
      <c r="E244" s="12">
        <f>C244/B244*100</f>
        <v>96.15085714285715</v>
      </c>
      <c r="F244" s="11">
        <v>31906.2</v>
      </c>
      <c r="G244" s="282"/>
      <c r="H244" s="79"/>
      <c r="I244" s="79"/>
      <c r="J244" s="79"/>
      <c r="K244" s="79"/>
      <c r="L244" s="26"/>
    </row>
    <row r="245" spans="1:12" s="2" customFormat="1" ht="21.75" customHeight="1">
      <c r="A245" s="46" t="s">
        <v>165</v>
      </c>
      <c r="B245" s="49"/>
      <c r="C245" s="49"/>
      <c r="D245" s="48"/>
      <c r="E245" s="50"/>
      <c r="F245" s="48"/>
      <c r="G245" s="156"/>
      <c r="H245" s="75"/>
      <c r="I245" s="75"/>
      <c r="J245" s="75"/>
      <c r="K245" s="75"/>
      <c r="L245" s="99"/>
    </row>
    <row r="246" spans="1:12" s="2" customFormat="1" ht="21.75" customHeight="1">
      <c r="A246" s="46" t="s">
        <v>399</v>
      </c>
      <c r="B246" s="49"/>
      <c r="C246" s="49">
        <v>4895.4</v>
      </c>
      <c r="D246" s="48"/>
      <c r="E246" s="50"/>
      <c r="F246" s="48"/>
      <c r="G246" s="283"/>
      <c r="H246" s="77"/>
      <c r="I246" s="77"/>
      <c r="J246" s="77"/>
      <c r="K246" s="77"/>
      <c r="L246" s="99"/>
    </row>
    <row r="247" spans="1:12" s="2" customFormat="1" ht="21.75" customHeight="1">
      <c r="A247" s="46" t="s">
        <v>402</v>
      </c>
      <c r="B247" s="49"/>
      <c r="C247" s="49">
        <v>23775.9</v>
      </c>
      <c r="D247" s="48"/>
      <c r="E247" s="50"/>
      <c r="F247" s="48"/>
      <c r="G247" s="283"/>
      <c r="H247" s="77"/>
      <c r="I247" s="77"/>
      <c r="J247" s="77"/>
      <c r="K247" s="77"/>
      <c r="L247" s="99"/>
    </row>
    <row r="248" spans="1:12" s="2" customFormat="1" ht="21.75" customHeight="1">
      <c r="A248" s="46" t="s">
        <v>400</v>
      </c>
      <c r="B248" s="49"/>
      <c r="C248" s="49">
        <v>4981.5</v>
      </c>
      <c r="D248" s="48"/>
      <c r="E248" s="50"/>
      <c r="F248" s="48"/>
      <c r="G248" s="283"/>
      <c r="H248" s="77"/>
      <c r="I248" s="77"/>
      <c r="J248" s="77"/>
      <c r="K248" s="77"/>
      <c r="L248" s="99"/>
    </row>
    <row r="249" spans="1:12" s="2" customFormat="1" ht="21.75" customHeight="1">
      <c r="A249" s="46" t="s">
        <v>401</v>
      </c>
      <c r="B249" s="83"/>
      <c r="C249" s="83"/>
      <c r="D249" s="53"/>
      <c r="E249" s="54"/>
      <c r="F249" s="53"/>
      <c r="G249" s="283"/>
      <c r="H249" s="77"/>
      <c r="I249" s="77"/>
      <c r="J249" s="77"/>
      <c r="K249" s="77"/>
      <c r="L249" s="99"/>
    </row>
    <row r="250" spans="1:12" s="112" customFormat="1" ht="30" customHeight="1">
      <c r="A250" s="169" t="s">
        <v>97</v>
      </c>
      <c r="B250" s="166">
        <f>SUM(B232,B233,B244)</f>
        <v>60000</v>
      </c>
      <c r="C250" s="166">
        <f>SUM(C232,C233,C244)</f>
        <v>51908.56</v>
      </c>
      <c r="D250" s="167">
        <f>B250-C250</f>
        <v>8091.440000000002</v>
      </c>
      <c r="E250" s="168">
        <f>C250/B250*100</f>
        <v>86.51426666666666</v>
      </c>
      <c r="F250" s="167">
        <f>SUM(F232:F244)</f>
        <v>68807.43000000001</v>
      </c>
      <c r="G250" s="279"/>
      <c r="H250" s="63"/>
      <c r="I250" s="63"/>
      <c r="J250" s="63"/>
      <c r="K250" s="63"/>
      <c r="L250" s="26"/>
    </row>
    <row r="251" spans="1:6" s="135" customFormat="1" ht="24.75" customHeight="1">
      <c r="A251" s="184" t="s">
        <v>120</v>
      </c>
      <c r="B251" s="185">
        <v>5000</v>
      </c>
      <c r="C251" s="186">
        <v>0</v>
      </c>
      <c r="D251" s="187">
        <f>B251-C251</f>
        <v>5000</v>
      </c>
      <c r="E251" s="15">
        <f>C251/B251*100</f>
        <v>0</v>
      </c>
      <c r="F251" s="188">
        <v>0</v>
      </c>
    </row>
    <row r="252" spans="1:6" s="136" customFormat="1" ht="30" customHeight="1">
      <c r="A252" s="181" t="s">
        <v>121</v>
      </c>
      <c r="B252" s="182">
        <f>SUM(B251)</f>
        <v>5000</v>
      </c>
      <c r="C252" s="182">
        <f>SUM(C251)</f>
        <v>0</v>
      </c>
      <c r="D252" s="182">
        <f>B252-C252</f>
        <v>5000</v>
      </c>
      <c r="E252" s="183">
        <f>C252/B252*100</f>
        <v>0</v>
      </c>
      <c r="F252" s="182">
        <f>SUM(F251)</f>
        <v>0</v>
      </c>
    </row>
    <row r="253" spans="1:12" s="121" customFormat="1" ht="34.5" customHeight="1">
      <c r="A253" s="115" t="s">
        <v>37</v>
      </c>
      <c r="B253" s="171">
        <f>SUM(B250+B252)</f>
        <v>65000</v>
      </c>
      <c r="C253" s="171">
        <f>SUM(C250+C252)</f>
        <v>51908.56</v>
      </c>
      <c r="D253" s="172">
        <f>B253-C253</f>
        <v>13091.440000000002</v>
      </c>
      <c r="E253" s="173">
        <f>C253/B253*100</f>
        <v>79.85932307692308</v>
      </c>
      <c r="F253" s="172">
        <f>SUM(F250+F252)</f>
        <v>68807.43000000001</v>
      </c>
      <c r="G253" s="279"/>
      <c r="H253" s="63"/>
      <c r="I253" s="63"/>
      <c r="J253" s="63"/>
      <c r="K253" s="63"/>
      <c r="L253" s="26"/>
    </row>
    <row r="254" spans="1:12" s="9" customFormat="1" ht="30" customHeight="1">
      <c r="A254" s="18" t="s">
        <v>38</v>
      </c>
      <c r="B254" s="19"/>
      <c r="C254" s="19"/>
      <c r="D254" s="11"/>
      <c r="E254" s="12"/>
      <c r="F254" s="11"/>
      <c r="G254" s="279"/>
      <c r="H254" s="63"/>
      <c r="I254" s="63"/>
      <c r="J254" s="63"/>
      <c r="K254" s="63"/>
      <c r="L254" s="26"/>
    </row>
    <row r="255" spans="1:12" s="9" customFormat="1" ht="24.75" customHeight="1">
      <c r="A255" s="18" t="s">
        <v>19</v>
      </c>
      <c r="B255" s="19">
        <v>5000</v>
      </c>
      <c r="C255" s="19">
        <v>0</v>
      </c>
      <c r="D255" s="14">
        <f>B255-C255</f>
        <v>5000</v>
      </c>
      <c r="E255" s="15">
        <f>C255/B255*100</f>
        <v>0</v>
      </c>
      <c r="F255" s="14">
        <v>0</v>
      </c>
      <c r="G255" s="279"/>
      <c r="H255" s="63"/>
      <c r="I255" s="63"/>
      <c r="J255" s="63"/>
      <c r="K255" s="63"/>
      <c r="L255" s="26"/>
    </row>
    <row r="256" spans="1:12" s="9" customFormat="1" ht="24.75" customHeight="1">
      <c r="A256" s="18" t="s">
        <v>20</v>
      </c>
      <c r="B256" s="19">
        <v>10000</v>
      </c>
      <c r="C256" s="19">
        <v>0</v>
      </c>
      <c r="D256" s="14">
        <f>B256-C256</f>
        <v>10000</v>
      </c>
      <c r="E256" s="15">
        <f>C256/B256*100</f>
        <v>0</v>
      </c>
      <c r="F256" s="14">
        <v>0</v>
      </c>
      <c r="G256" s="279"/>
      <c r="H256" s="63"/>
      <c r="I256" s="63"/>
      <c r="J256" s="63"/>
      <c r="K256" s="63"/>
      <c r="L256" s="26"/>
    </row>
    <row r="257" spans="1:12" s="9" customFormat="1" ht="24.75" customHeight="1">
      <c r="A257" s="20" t="s">
        <v>22</v>
      </c>
      <c r="B257" s="11">
        <v>10000</v>
      </c>
      <c r="C257" s="60">
        <f>C259</f>
        <v>5040.96</v>
      </c>
      <c r="D257" s="11">
        <f>B257-C257</f>
        <v>4959.04</v>
      </c>
      <c r="E257" s="12">
        <f>C257/B257*100</f>
        <v>50.4096</v>
      </c>
      <c r="F257" s="11">
        <v>0</v>
      </c>
      <c r="G257" s="279"/>
      <c r="H257" s="63"/>
      <c r="I257" s="63"/>
      <c r="J257" s="63"/>
      <c r="K257" s="63"/>
      <c r="L257" s="26"/>
    </row>
    <row r="258" spans="1:12" s="2" customFormat="1" ht="19.5" customHeight="1">
      <c r="A258" s="46" t="s">
        <v>143</v>
      </c>
      <c r="B258" s="49"/>
      <c r="C258" s="49"/>
      <c r="D258" s="48"/>
      <c r="E258" s="50"/>
      <c r="F258" s="48"/>
      <c r="G258" s="281"/>
      <c r="H258" s="64"/>
      <c r="I258" s="64"/>
      <c r="J258" s="64"/>
      <c r="K258" s="64"/>
      <c r="L258" s="99"/>
    </row>
    <row r="259" spans="1:12" s="2" customFormat="1" ht="19.5" customHeight="1">
      <c r="A259" s="46" t="s">
        <v>403</v>
      </c>
      <c r="B259" s="49"/>
      <c r="C259" s="49">
        <v>5040.96</v>
      </c>
      <c r="D259" s="48"/>
      <c r="E259" s="50"/>
      <c r="F259" s="48"/>
      <c r="G259" s="281"/>
      <c r="H259" s="64"/>
      <c r="I259" s="64"/>
      <c r="J259" s="64"/>
      <c r="K259" s="64"/>
      <c r="L259" s="99"/>
    </row>
    <row r="260" spans="1:12" s="2" customFormat="1" ht="19.5" customHeight="1">
      <c r="A260" s="52" t="s">
        <v>384</v>
      </c>
      <c r="B260" s="83"/>
      <c r="C260" s="83"/>
      <c r="D260" s="53"/>
      <c r="E260" s="54"/>
      <c r="F260" s="53"/>
      <c r="G260" s="281"/>
      <c r="H260" s="64"/>
      <c r="I260" s="64"/>
      <c r="J260" s="64"/>
      <c r="K260" s="64"/>
      <c r="L260" s="99"/>
    </row>
    <row r="261" spans="1:12" s="9" customFormat="1" ht="24.75" customHeight="1">
      <c r="A261" s="18" t="s">
        <v>24</v>
      </c>
      <c r="B261" s="19">
        <v>10000</v>
      </c>
      <c r="C261" s="19">
        <v>0</v>
      </c>
      <c r="D261" s="14">
        <f>B261-C261</f>
        <v>10000</v>
      </c>
      <c r="E261" s="15">
        <f>C261/B261*100</f>
        <v>0</v>
      </c>
      <c r="F261" s="14">
        <v>0</v>
      </c>
      <c r="G261" s="279"/>
      <c r="H261" s="63"/>
      <c r="I261" s="63"/>
      <c r="J261" s="63"/>
      <c r="K261" s="63"/>
      <c r="L261" s="26"/>
    </row>
    <row r="262" spans="1:12" s="112" customFormat="1" ht="30" customHeight="1">
      <c r="A262" s="169" t="s">
        <v>97</v>
      </c>
      <c r="B262" s="166">
        <f>SUM(B255,B256,B257,B261)</f>
        <v>35000</v>
      </c>
      <c r="C262" s="166">
        <f>SUM(C255,C256,C257,C261)</f>
        <v>5040.96</v>
      </c>
      <c r="D262" s="167">
        <f>B262-C262</f>
        <v>29959.04</v>
      </c>
      <c r="E262" s="168">
        <f>C262/B262*100</f>
        <v>14.402742857142858</v>
      </c>
      <c r="F262" s="167">
        <f>SUM(F255:F261)</f>
        <v>0</v>
      </c>
      <c r="G262" s="279"/>
      <c r="H262" s="63"/>
      <c r="I262" s="63"/>
      <c r="J262" s="63"/>
      <c r="K262" s="63"/>
      <c r="L262" s="26"/>
    </row>
    <row r="263" spans="1:6" s="135" customFormat="1" ht="24.75" customHeight="1">
      <c r="A263" s="189" t="s">
        <v>120</v>
      </c>
      <c r="B263" s="190">
        <v>20000</v>
      </c>
      <c r="C263" s="191">
        <f>SUM(C264)</f>
        <v>8668.3</v>
      </c>
      <c r="D263" s="192">
        <f>B263-C263</f>
        <v>11331.7</v>
      </c>
      <c r="E263" s="12">
        <f>C263/B263*100</f>
        <v>43.341499999999996</v>
      </c>
      <c r="F263" s="193">
        <v>10931.52</v>
      </c>
    </row>
    <row r="264" spans="1:6" s="135" customFormat="1" ht="19.5" customHeight="1">
      <c r="A264" s="176" t="s">
        <v>404</v>
      </c>
      <c r="B264" s="177"/>
      <c r="C264" s="178">
        <v>8668.3</v>
      </c>
      <c r="D264" s="179"/>
      <c r="E264" s="50"/>
      <c r="F264" s="180"/>
    </row>
    <row r="265" spans="1:6" s="135" customFormat="1" ht="19.5" customHeight="1">
      <c r="A265" s="176" t="s">
        <v>246</v>
      </c>
      <c r="B265" s="177"/>
      <c r="C265" s="178"/>
      <c r="D265" s="179"/>
      <c r="E265" s="50"/>
      <c r="F265" s="180"/>
    </row>
    <row r="266" spans="1:6" s="136" customFormat="1" ht="30" customHeight="1">
      <c r="A266" s="181" t="s">
        <v>121</v>
      </c>
      <c r="B266" s="182">
        <f>SUM(B263)</f>
        <v>20000</v>
      </c>
      <c r="C266" s="182">
        <f>SUM(C263)</f>
        <v>8668.3</v>
      </c>
      <c r="D266" s="182">
        <f>B266-C266</f>
        <v>11331.7</v>
      </c>
      <c r="E266" s="183">
        <f>C266/B266*100</f>
        <v>43.341499999999996</v>
      </c>
      <c r="F266" s="182">
        <f>SUM(F263)</f>
        <v>10931.52</v>
      </c>
    </row>
    <row r="267" spans="1:12" s="9" customFormat="1" ht="34.5" customHeight="1">
      <c r="A267" s="31" t="s">
        <v>39</v>
      </c>
      <c r="B267" s="94">
        <v>5000</v>
      </c>
      <c r="C267" s="94">
        <f>C268</f>
        <v>379</v>
      </c>
      <c r="D267" s="21">
        <f>B267-C267</f>
        <v>4621</v>
      </c>
      <c r="E267" s="32">
        <f>C267/B267*100</f>
        <v>7.580000000000001</v>
      </c>
      <c r="F267" s="21">
        <v>0</v>
      </c>
      <c r="G267" s="279"/>
      <c r="H267" s="63"/>
      <c r="I267" s="63"/>
      <c r="J267" s="63"/>
      <c r="K267" s="63"/>
      <c r="L267" s="26"/>
    </row>
    <row r="268" spans="1:11" s="99" customFormat="1" ht="19.5" customHeight="1">
      <c r="A268" s="47" t="s">
        <v>130</v>
      </c>
      <c r="B268" s="93"/>
      <c r="C268" s="93">
        <v>379</v>
      </c>
      <c r="D268" s="59"/>
      <c r="E268" s="76"/>
      <c r="F268" s="59"/>
      <c r="G268" s="281"/>
      <c r="H268" s="64"/>
      <c r="I268" s="64"/>
      <c r="J268" s="64"/>
      <c r="K268" s="64"/>
    </row>
    <row r="269" spans="1:12" s="112" customFormat="1" ht="30" customHeight="1">
      <c r="A269" s="169" t="s">
        <v>98</v>
      </c>
      <c r="B269" s="166">
        <f>B267</f>
        <v>5000</v>
      </c>
      <c r="C269" s="166">
        <f>C267</f>
        <v>379</v>
      </c>
      <c r="D269" s="167">
        <f>B269-C269</f>
        <v>4621</v>
      </c>
      <c r="E269" s="168">
        <f>C269/B269*100</f>
        <v>7.580000000000001</v>
      </c>
      <c r="F269" s="167">
        <f>F267</f>
        <v>0</v>
      </c>
      <c r="G269" s="279"/>
      <c r="H269" s="63"/>
      <c r="I269" s="63"/>
      <c r="J269" s="63"/>
      <c r="K269" s="63"/>
      <c r="L269" s="26"/>
    </row>
    <row r="270" spans="1:12" s="121" customFormat="1" ht="34.5" customHeight="1">
      <c r="A270" s="170" t="s">
        <v>40</v>
      </c>
      <c r="B270" s="171">
        <f>SUM(B262,B269,B266)</f>
        <v>60000</v>
      </c>
      <c r="C270" s="171">
        <f>SUM(C262,C269,C266)</f>
        <v>14088.259999999998</v>
      </c>
      <c r="D270" s="172">
        <f>B270-C270</f>
        <v>45911.740000000005</v>
      </c>
      <c r="E270" s="173">
        <f>C270/B270*100</f>
        <v>23.48043333333333</v>
      </c>
      <c r="F270" s="172">
        <f>SUM(F262,F269,F266)</f>
        <v>10931.52</v>
      </c>
      <c r="G270" s="279"/>
      <c r="H270" s="63"/>
      <c r="I270" s="63"/>
      <c r="J270" s="63"/>
      <c r="K270" s="63"/>
      <c r="L270" s="26"/>
    </row>
    <row r="271" spans="1:12" s="9" customFormat="1" ht="30" customHeight="1">
      <c r="A271" s="29" t="s">
        <v>41</v>
      </c>
      <c r="B271" s="19"/>
      <c r="C271" s="19"/>
      <c r="D271" s="14"/>
      <c r="E271" s="15"/>
      <c r="F271" s="14"/>
      <c r="G271" s="279"/>
      <c r="H271" s="63"/>
      <c r="I271" s="63"/>
      <c r="J271" s="63"/>
      <c r="K271" s="63"/>
      <c r="L271" s="26"/>
    </row>
    <row r="272" spans="1:12" s="39" customFormat="1" ht="24.75" customHeight="1">
      <c r="A272" s="20" t="s">
        <v>42</v>
      </c>
      <c r="B272" s="60">
        <v>12000</v>
      </c>
      <c r="C272" s="60">
        <f>SUM(C273:C274)</f>
        <v>11737.02</v>
      </c>
      <c r="D272" s="11">
        <f>B272-C272</f>
        <v>262.97999999999956</v>
      </c>
      <c r="E272" s="12">
        <f>C272/B272*100</f>
        <v>97.8085</v>
      </c>
      <c r="F272" s="11">
        <v>13902.53</v>
      </c>
      <c r="G272" s="279"/>
      <c r="H272" s="63"/>
      <c r="I272" s="63"/>
      <c r="J272" s="63"/>
      <c r="K272" s="63"/>
      <c r="L272" s="26"/>
    </row>
    <row r="273" spans="1:12" s="39" customFormat="1" ht="19.5" customHeight="1">
      <c r="A273" s="78" t="s">
        <v>156</v>
      </c>
      <c r="B273" s="49"/>
      <c r="C273" s="49">
        <v>1984.24</v>
      </c>
      <c r="D273" s="48"/>
      <c r="E273" s="50"/>
      <c r="F273" s="48"/>
      <c r="G273" s="282"/>
      <c r="H273" s="79"/>
      <c r="I273" s="79"/>
      <c r="J273" s="79"/>
      <c r="K273" s="79"/>
      <c r="L273" s="26"/>
    </row>
    <row r="274" spans="1:12" s="39" customFormat="1" ht="19.5" customHeight="1">
      <c r="A274" s="78" t="s">
        <v>155</v>
      </c>
      <c r="B274" s="49"/>
      <c r="C274" s="49">
        <v>9752.78</v>
      </c>
      <c r="D274" s="48"/>
      <c r="E274" s="50"/>
      <c r="F274" s="48"/>
      <c r="G274" s="282"/>
      <c r="H274" s="79"/>
      <c r="I274" s="79"/>
      <c r="J274" s="79"/>
      <c r="K274" s="79"/>
      <c r="L274" s="26"/>
    </row>
    <row r="275" spans="1:12" s="124" customFormat="1" ht="30" customHeight="1">
      <c r="A275" s="123" t="s">
        <v>102</v>
      </c>
      <c r="B275" s="166">
        <f>B272</f>
        <v>12000</v>
      </c>
      <c r="C275" s="166">
        <f>C272</f>
        <v>11737.02</v>
      </c>
      <c r="D275" s="167">
        <f>B275-C275</f>
        <v>262.97999999999956</v>
      </c>
      <c r="E275" s="168">
        <f>C275/B275*100</f>
        <v>97.8085</v>
      </c>
      <c r="F275" s="167">
        <f>F272</f>
        <v>13902.53</v>
      </c>
      <c r="G275" s="279"/>
      <c r="H275" s="63"/>
      <c r="I275" s="63"/>
      <c r="J275" s="63"/>
      <c r="K275" s="63"/>
      <c r="L275" s="65"/>
    </row>
    <row r="276" spans="1:12" s="39" customFormat="1" ht="24.75" customHeight="1">
      <c r="A276" s="24" t="s">
        <v>43</v>
      </c>
      <c r="B276" s="27">
        <v>50260</v>
      </c>
      <c r="C276" s="27">
        <f>SUM(C277:C280)</f>
        <v>50239.48</v>
      </c>
      <c r="D276" s="16">
        <f>B276-C276</f>
        <v>20.5199999999968</v>
      </c>
      <c r="E276" s="17">
        <f>C276/B276*100</f>
        <v>99.9591723040191</v>
      </c>
      <c r="F276" s="16">
        <v>29905.61</v>
      </c>
      <c r="G276" s="284"/>
      <c r="H276" s="101"/>
      <c r="I276" s="101"/>
      <c r="J276" s="101"/>
      <c r="K276" s="101"/>
      <c r="L276" s="26"/>
    </row>
    <row r="277" spans="1:12" s="39" customFormat="1" ht="16.5" customHeight="1">
      <c r="A277" s="46" t="s">
        <v>90</v>
      </c>
      <c r="B277" s="27"/>
      <c r="C277" s="49"/>
      <c r="D277" s="16"/>
      <c r="E277" s="17"/>
      <c r="F277" s="16"/>
      <c r="G277" s="279"/>
      <c r="H277" s="63"/>
      <c r="I277" s="63"/>
      <c r="J277" s="63"/>
      <c r="K277" s="63"/>
      <c r="L277" s="26"/>
    </row>
    <row r="278" spans="1:12" s="89" customFormat="1" ht="16.5" customHeight="1">
      <c r="A278" s="45" t="s">
        <v>405</v>
      </c>
      <c r="B278" s="49"/>
      <c r="C278" s="49">
        <v>34398.92</v>
      </c>
      <c r="D278" s="48"/>
      <c r="E278" s="50"/>
      <c r="F278" s="48"/>
      <c r="G278" s="281"/>
      <c r="H278" s="64"/>
      <c r="I278" s="64"/>
      <c r="J278" s="64"/>
      <c r="K278" s="64"/>
      <c r="L278" s="99"/>
    </row>
    <row r="279" spans="1:12" s="89" customFormat="1" ht="16.5" customHeight="1">
      <c r="A279" s="45" t="s">
        <v>406</v>
      </c>
      <c r="B279" s="49"/>
      <c r="C279" s="49">
        <v>13449.44</v>
      </c>
      <c r="D279" s="48"/>
      <c r="E279" s="50"/>
      <c r="F279" s="48"/>
      <c r="G279" s="281"/>
      <c r="H279" s="64"/>
      <c r="I279" s="64"/>
      <c r="J279" s="64"/>
      <c r="K279" s="64"/>
      <c r="L279" s="99"/>
    </row>
    <row r="280" spans="1:12" s="89" customFormat="1" ht="16.5" customHeight="1">
      <c r="A280" s="81" t="s">
        <v>407</v>
      </c>
      <c r="B280" s="83"/>
      <c r="C280" s="83">
        <v>2391.12</v>
      </c>
      <c r="D280" s="53"/>
      <c r="E280" s="54"/>
      <c r="F280" s="53"/>
      <c r="G280" s="281"/>
      <c r="H280" s="64"/>
      <c r="I280" s="64"/>
      <c r="J280" s="64"/>
      <c r="K280" s="64"/>
      <c r="L280" s="99"/>
    </row>
    <row r="281" spans="1:12" s="125" customFormat="1" ht="27.75" customHeight="1">
      <c r="A281" s="116" t="s">
        <v>103</v>
      </c>
      <c r="B281" s="117">
        <f>B276</f>
        <v>50260</v>
      </c>
      <c r="C281" s="117">
        <f>C276</f>
        <v>50239.48</v>
      </c>
      <c r="D281" s="118">
        <f>B281-C281</f>
        <v>20.5199999999968</v>
      </c>
      <c r="E281" s="122">
        <f>C281/B281*100</f>
        <v>99.9591723040191</v>
      </c>
      <c r="F281" s="118">
        <f>F276</f>
        <v>29905.61</v>
      </c>
      <c r="G281" s="279"/>
      <c r="H281" s="63"/>
      <c r="I281" s="63"/>
      <c r="J281" s="63"/>
      <c r="K281" s="63"/>
      <c r="L281" s="152"/>
    </row>
    <row r="282" spans="1:12" s="127" customFormat="1" ht="30" customHeight="1">
      <c r="A282" s="115" t="s">
        <v>44</v>
      </c>
      <c r="B282" s="172">
        <f>SUM(B275,B281)</f>
        <v>62260</v>
      </c>
      <c r="C282" s="172">
        <f>SUM(C275,C281)</f>
        <v>61976.5</v>
      </c>
      <c r="D282" s="172">
        <f>B282-C282</f>
        <v>283.5</v>
      </c>
      <c r="E282" s="173">
        <f>C282/B282*100</f>
        <v>99.54465146161259</v>
      </c>
      <c r="F282" s="172">
        <f>SUM(F275,F281)</f>
        <v>43808.14</v>
      </c>
      <c r="G282" s="281"/>
      <c r="H282" s="64"/>
      <c r="I282" s="64"/>
      <c r="J282" s="64"/>
      <c r="K282" s="64"/>
      <c r="L282" s="26"/>
    </row>
    <row r="283" spans="1:12" s="39" customFormat="1" ht="33" customHeight="1">
      <c r="A283" s="86" t="s">
        <v>56</v>
      </c>
      <c r="B283" s="95"/>
      <c r="C283" s="95"/>
      <c r="D283" s="23"/>
      <c r="E283" s="35"/>
      <c r="F283" s="23"/>
      <c r="G283" s="279"/>
      <c r="H283" s="63"/>
      <c r="I283" s="63"/>
      <c r="J283" s="63"/>
      <c r="K283" s="63"/>
      <c r="L283" s="26"/>
    </row>
    <row r="284" spans="1:12" s="39" customFormat="1" ht="24.75" customHeight="1">
      <c r="A284" s="33" t="s">
        <v>32</v>
      </c>
      <c r="B284" s="94">
        <v>0</v>
      </c>
      <c r="C284" s="94">
        <f>SUM(C285)</f>
        <v>242568.69</v>
      </c>
      <c r="D284" s="11">
        <f>B284-C284</f>
        <v>-242568.69</v>
      </c>
      <c r="E284" s="12"/>
      <c r="F284" s="11">
        <v>534675.76</v>
      </c>
      <c r="G284" s="282"/>
      <c r="H284" s="79"/>
      <c r="I284" s="79"/>
      <c r="J284" s="79"/>
      <c r="K284" s="79"/>
      <c r="L284" s="26"/>
    </row>
    <row r="285" spans="1:12" s="89" customFormat="1" ht="22.5" customHeight="1">
      <c r="A285" s="57" t="s">
        <v>170</v>
      </c>
      <c r="B285" s="92"/>
      <c r="C285" s="92">
        <v>242568.69</v>
      </c>
      <c r="D285" s="210" t="s">
        <v>430</v>
      </c>
      <c r="E285" s="50"/>
      <c r="F285" s="48"/>
      <c r="G285" s="88"/>
      <c r="H285" s="88"/>
      <c r="I285" s="88"/>
      <c r="J285" s="88"/>
      <c r="K285" s="88"/>
      <c r="L285" s="99"/>
    </row>
    <row r="286" spans="1:12" s="128" customFormat="1" ht="27.75" customHeight="1">
      <c r="A286" s="169" t="s">
        <v>101</v>
      </c>
      <c r="B286" s="166">
        <f>B284</f>
        <v>0</v>
      </c>
      <c r="C286" s="166">
        <f>C284</f>
        <v>242568.69</v>
      </c>
      <c r="D286" s="219">
        <f aca="true" t="shared" si="3" ref="D286:D338">B286-C286</f>
        <v>-242568.69</v>
      </c>
      <c r="E286" s="168"/>
      <c r="F286" s="167">
        <f>F284</f>
        <v>534675.76</v>
      </c>
      <c r="G286" s="88"/>
      <c r="H286" s="88"/>
      <c r="I286" s="88"/>
      <c r="J286" s="88"/>
      <c r="K286" s="88"/>
      <c r="L286" s="99"/>
    </row>
    <row r="287" spans="1:12" s="39" customFormat="1" ht="24.75" customHeight="1">
      <c r="A287" s="86" t="s">
        <v>75</v>
      </c>
      <c r="B287" s="95">
        <v>0</v>
      </c>
      <c r="C287" s="95">
        <v>0</v>
      </c>
      <c r="D287" s="14">
        <f t="shared" si="3"/>
        <v>0</v>
      </c>
      <c r="E287" s="15"/>
      <c r="F287" s="14">
        <v>284936.03</v>
      </c>
      <c r="G287" s="34"/>
      <c r="H287" s="34"/>
      <c r="I287" s="34"/>
      <c r="J287" s="34"/>
      <c r="K287" s="34"/>
      <c r="L287" s="26"/>
    </row>
    <row r="288" spans="1:12" s="128" customFormat="1" ht="27.75" customHeight="1">
      <c r="A288" s="169" t="s">
        <v>104</v>
      </c>
      <c r="B288" s="166">
        <f>B287</f>
        <v>0</v>
      </c>
      <c r="C288" s="166">
        <f>C287</f>
        <v>0</v>
      </c>
      <c r="D288" s="167">
        <f t="shared" si="3"/>
        <v>0</v>
      </c>
      <c r="E288" s="168"/>
      <c r="F288" s="167">
        <f>F287</f>
        <v>284936.03</v>
      </c>
      <c r="G288" s="88"/>
      <c r="H288" s="88"/>
      <c r="I288" s="88"/>
      <c r="J288" s="88"/>
      <c r="K288" s="88"/>
      <c r="L288" s="99"/>
    </row>
    <row r="289" spans="1:12" s="127" customFormat="1" ht="30" customHeight="1">
      <c r="A289" s="199" t="s">
        <v>49</v>
      </c>
      <c r="B289" s="197">
        <f>SUM(B286,B288)</f>
        <v>0</v>
      </c>
      <c r="C289" s="197">
        <f>SUM(C286,C288)</f>
        <v>242568.69</v>
      </c>
      <c r="D289" s="197">
        <f t="shared" si="3"/>
        <v>-242568.69</v>
      </c>
      <c r="E289" s="198"/>
      <c r="F289" s="197">
        <f>SUM(F286,F288)</f>
        <v>819611.79</v>
      </c>
      <c r="G289" s="152"/>
      <c r="H289" s="152"/>
      <c r="I289" s="152"/>
      <c r="J289" s="152"/>
      <c r="K289" s="152"/>
      <c r="L289" s="26"/>
    </row>
    <row r="290" spans="1:12" s="39" customFormat="1" ht="27.75" customHeight="1">
      <c r="A290" s="33" t="s">
        <v>57</v>
      </c>
      <c r="B290" s="94"/>
      <c r="C290" s="94"/>
      <c r="D290" s="21"/>
      <c r="E290" s="32"/>
      <c r="F290" s="21"/>
      <c r="G290" s="34"/>
      <c r="H290" s="34"/>
      <c r="I290" s="34"/>
      <c r="J290" s="34"/>
      <c r="K290" s="34"/>
      <c r="L290" s="26"/>
    </row>
    <row r="291" spans="1:12" s="39" customFormat="1" ht="24.75" customHeight="1">
      <c r="A291" s="33" t="s">
        <v>27</v>
      </c>
      <c r="B291" s="94">
        <v>474937</v>
      </c>
      <c r="C291" s="94">
        <f>SUM(C293)</f>
        <v>473956.39</v>
      </c>
      <c r="D291" s="11">
        <f t="shared" si="3"/>
        <v>980.609999999986</v>
      </c>
      <c r="E291" s="12">
        <f>C291/B291*100</f>
        <v>99.79352840482001</v>
      </c>
      <c r="F291" s="11">
        <v>523345.04</v>
      </c>
      <c r="G291" s="26"/>
      <c r="H291" s="26"/>
      <c r="I291" s="26"/>
      <c r="J291" s="26"/>
      <c r="K291" s="26"/>
      <c r="L291" s="26"/>
    </row>
    <row r="292" spans="1:12" s="39" customFormat="1" ht="16.5" customHeight="1">
      <c r="A292" s="57" t="s">
        <v>224</v>
      </c>
      <c r="B292" s="91"/>
      <c r="C292" s="91"/>
      <c r="D292" s="16"/>
      <c r="E292" s="17"/>
      <c r="F292" s="16"/>
      <c r="G292" s="26"/>
      <c r="H292" s="26"/>
      <c r="I292" s="26"/>
      <c r="J292" s="26"/>
      <c r="K292" s="26"/>
      <c r="L292" s="26"/>
    </row>
    <row r="293" spans="1:12" s="89" customFormat="1" ht="16.5" customHeight="1">
      <c r="A293" s="57" t="s">
        <v>225</v>
      </c>
      <c r="B293" s="92"/>
      <c r="C293" s="92">
        <v>473956.39</v>
      </c>
      <c r="D293" s="48"/>
      <c r="E293" s="50"/>
      <c r="F293" s="48"/>
      <c r="G293" s="99"/>
      <c r="H293" s="99"/>
      <c r="I293" s="99"/>
      <c r="J293" s="99"/>
      <c r="K293" s="99"/>
      <c r="L293" s="99"/>
    </row>
    <row r="294" spans="1:12" s="126" customFormat="1" ht="27.75" customHeight="1">
      <c r="A294" s="129" t="s">
        <v>98</v>
      </c>
      <c r="B294" s="108">
        <f>B291</f>
        <v>474937</v>
      </c>
      <c r="C294" s="108">
        <f>C291</f>
        <v>473956.39</v>
      </c>
      <c r="D294" s="109">
        <f t="shared" si="3"/>
        <v>980.609999999986</v>
      </c>
      <c r="E294" s="110">
        <f>C294/B294*100</f>
        <v>99.79352840482001</v>
      </c>
      <c r="F294" s="109">
        <f>F291</f>
        <v>523345.04</v>
      </c>
      <c r="G294" s="26"/>
      <c r="H294" s="26"/>
      <c r="I294" s="26"/>
      <c r="J294" s="26"/>
      <c r="K294" s="26"/>
      <c r="L294" s="26"/>
    </row>
    <row r="295" spans="1:12" s="127" customFormat="1" ht="27.75" customHeight="1">
      <c r="A295" s="195" t="s">
        <v>50</v>
      </c>
      <c r="B295" s="196">
        <f>B294</f>
        <v>474937</v>
      </c>
      <c r="C295" s="196">
        <f>C294</f>
        <v>473956.39</v>
      </c>
      <c r="D295" s="197">
        <f t="shared" si="3"/>
        <v>980.609999999986</v>
      </c>
      <c r="E295" s="198">
        <f>C295/B295*100</f>
        <v>99.79352840482001</v>
      </c>
      <c r="F295" s="197">
        <f>F294</f>
        <v>523345.04</v>
      </c>
      <c r="G295" s="26"/>
      <c r="H295" s="26"/>
      <c r="I295" s="26"/>
      <c r="J295" s="26"/>
      <c r="K295" s="26"/>
      <c r="L295" s="26"/>
    </row>
    <row r="296" spans="1:12" s="39" customFormat="1" ht="34.5" customHeight="1">
      <c r="A296" s="33" t="s">
        <v>70</v>
      </c>
      <c r="B296" s="94"/>
      <c r="C296" s="94"/>
      <c r="D296" s="21"/>
      <c r="E296" s="32"/>
      <c r="F296" s="21"/>
      <c r="G296" s="26"/>
      <c r="H296" s="26"/>
      <c r="I296" s="26"/>
      <c r="J296" s="26"/>
      <c r="K296" s="26"/>
      <c r="L296" s="26"/>
    </row>
    <row r="297" spans="1:11" s="100" customFormat="1" ht="24.75" customHeight="1">
      <c r="A297" s="33" t="s">
        <v>80</v>
      </c>
      <c r="B297" s="94">
        <v>0</v>
      </c>
      <c r="C297" s="94">
        <v>0</v>
      </c>
      <c r="D297" s="21">
        <f t="shared" si="3"/>
        <v>0</v>
      </c>
      <c r="E297" s="32"/>
      <c r="F297" s="21">
        <v>8536.26</v>
      </c>
      <c r="G297" s="40"/>
      <c r="H297" s="40"/>
      <c r="I297" s="40"/>
      <c r="J297" s="40"/>
      <c r="K297" s="40"/>
    </row>
    <row r="298" spans="1:11" s="100" customFormat="1" ht="24.75" customHeight="1">
      <c r="A298" s="33" t="s">
        <v>76</v>
      </c>
      <c r="B298" s="94">
        <v>0</v>
      </c>
      <c r="C298" s="94">
        <v>0</v>
      </c>
      <c r="D298" s="21">
        <f t="shared" si="3"/>
        <v>0</v>
      </c>
      <c r="E298" s="32"/>
      <c r="F298" s="21">
        <v>67973.53</v>
      </c>
      <c r="G298" s="40"/>
      <c r="H298" s="40"/>
      <c r="I298" s="40"/>
      <c r="J298" s="40"/>
      <c r="K298" s="40"/>
    </row>
    <row r="299" spans="1:12" s="126" customFormat="1" ht="30" customHeight="1">
      <c r="A299" s="174" t="s">
        <v>105</v>
      </c>
      <c r="B299" s="166">
        <f>SUM(B297,B298)</f>
        <v>0</v>
      </c>
      <c r="C299" s="166">
        <f>SUM(C297,C298)</f>
        <v>0</v>
      </c>
      <c r="D299" s="167">
        <f t="shared" si="3"/>
        <v>0</v>
      </c>
      <c r="E299" s="168"/>
      <c r="F299" s="167">
        <f>SUM(F297:F298)</f>
        <v>76509.79</v>
      </c>
      <c r="G299" s="40"/>
      <c r="H299" s="40"/>
      <c r="I299" s="40"/>
      <c r="J299" s="40"/>
      <c r="K299" s="40"/>
      <c r="L299" s="100"/>
    </row>
    <row r="300" spans="1:11" s="100" customFormat="1" ht="24.75" customHeight="1">
      <c r="A300" s="31" t="s">
        <v>81</v>
      </c>
      <c r="B300" s="21">
        <v>45424</v>
      </c>
      <c r="C300" s="94">
        <f>SUM(C301:C307)</f>
        <v>37971.57000000001</v>
      </c>
      <c r="D300" s="21">
        <f t="shared" si="3"/>
        <v>7452.429999999993</v>
      </c>
      <c r="E300" s="32">
        <f>C300/B300*100</f>
        <v>83.59362891863333</v>
      </c>
      <c r="F300" s="21">
        <v>270638.26</v>
      </c>
      <c r="G300" s="40"/>
      <c r="H300" s="40"/>
      <c r="I300" s="40"/>
      <c r="J300" s="40"/>
      <c r="K300" s="40"/>
    </row>
    <row r="301" spans="1:11" s="142" customFormat="1" ht="19.5" customHeight="1">
      <c r="A301" s="73" t="s">
        <v>175</v>
      </c>
      <c r="B301" s="58"/>
      <c r="C301" s="92">
        <v>74.6</v>
      </c>
      <c r="D301" s="58"/>
      <c r="E301" s="74"/>
      <c r="F301" s="58"/>
      <c r="G301" s="88"/>
      <c r="H301" s="88"/>
      <c r="I301" s="88"/>
      <c r="J301" s="88"/>
      <c r="K301" s="88"/>
    </row>
    <row r="302" spans="1:11" s="142" customFormat="1" ht="19.5" customHeight="1">
      <c r="A302" s="73" t="s">
        <v>176</v>
      </c>
      <c r="B302" s="58"/>
      <c r="C302" s="92">
        <v>12317.53</v>
      </c>
      <c r="D302" s="58"/>
      <c r="E302" s="74"/>
      <c r="F302" s="58"/>
      <c r="G302" s="88"/>
      <c r="H302" s="88"/>
      <c r="I302" s="88"/>
      <c r="J302" s="88"/>
      <c r="K302" s="88"/>
    </row>
    <row r="303" spans="1:11" s="142" customFormat="1" ht="19.5" customHeight="1">
      <c r="A303" s="73" t="s">
        <v>408</v>
      </c>
      <c r="B303" s="58"/>
      <c r="C303" s="92"/>
      <c r="D303" s="58"/>
      <c r="E303" s="74"/>
      <c r="F303" s="58"/>
      <c r="G303" s="88"/>
      <c r="H303" s="88"/>
      <c r="I303" s="88"/>
      <c r="J303" s="88"/>
      <c r="K303" s="88"/>
    </row>
    <row r="304" spans="1:11" s="142" customFormat="1" ht="19.5" customHeight="1">
      <c r="A304" s="73" t="s">
        <v>177</v>
      </c>
      <c r="B304" s="58"/>
      <c r="C304" s="92">
        <v>6030.42</v>
      </c>
      <c r="D304" s="58"/>
      <c r="E304" s="74"/>
      <c r="F304" s="58"/>
      <c r="G304" s="88"/>
      <c r="H304" s="88"/>
      <c r="I304" s="88"/>
      <c r="J304" s="88"/>
      <c r="K304" s="88"/>
    </row>
    <row r="305" spans="1:11" s="142" customFormat="1" ht="19.5" customHeight="1">
      <c r="A305" s="73" t="s">
        <v>146</v>
      </c>
      <c r="B305" s="58"/>
      <c r="C305" s="92">
        <v>7603.5</v>
      </c>
      <c r="D305" s="58"/>
      <c r="E305" s="74"/>
      <c r="F305" s="58"/>
      <c r="G305" s="88"/>
      <c r="H305" s="88"/>
      <c r="I305" s="88"/>
      <c r="J305" s="88"/>
      <c r="K305" s="88"/>
    </row>
    <row r="306" spans="1:11" s="142" customFormat="1" ht="19.5" customHeight="1">
      <c r="A306" s="73" t="s">
        <v>147</v>
      </c>
      <c r="B306" s="58"/>
      <c r="C306" s="92">
        <v>11945.52</v>
      </c>
      <c r="D306" s="58"/>
      <c r="E306" s="74"/>
      <c r="F306" s="58"/>
      <c r="G306" s="88"/>
      <c r="H306" s="88"/>
      <c r="I306" s="88"/>
      <c r="J306" s="88"/>
      <c r="K306" s="88"/>
    </row>
    <row r="307" spans="1:11" s="142" customFormat="1" ht="19.5" customHeight="1">
      <c r="A307" s="73" t="s">
        <v>409</v>
      </c>
      <c r="B307" s="58"/>
      <c r="C307" s="92"/>
      <c r="D307" s="58"/>
      <c r="E307" s="74"/>
      <c r="F307" s="58"/>
      <c r="G307" s="88"/>
      <c r="H307" s="88"/>
      <c r="I307" s="88"/>
      <c r="J307" s="88"/>
      <c r="K307" s="88"/>
    </row>
    <row r="308" spans="1:11" s="142" customFormat="1" ht="19.5" customHeight="1">
      <c r="A308" s="47" t="s">
        <v>410</v>
      </c>
      <c r="B308" s="59"/>
      <c r="C308" s="93"/>
      <c r="D308" s="59"/>
      <c r="E308" s="76"/>
      <c r="F308" s="59"/>
      <c r="G308" s="88"/>
      <c r="H308" s="88"/>
      <c r="I308" s="88"/>
      <c r="J308" s="88"/>
      <c r="K308" s="88"/>
    </row>
    <row r="309" spans="1:11" s="100" customFormat="1" ht="24.75" customHeight="1">
      <c r="A309" s="31" t="s">
        <v>77</v>
      </c>
      <c r="B309" s="21">
        <v>408814</v>
      </c>
      <c r="C309" s="94">
        <f>SUM(C310:C315)</f>
        <v>302097.63</v>
      </c>
      <c r="D309" s="21">
        <f t="shared" si="3"/>
        <v>106716.37</v>
      </c>
      <c r="E309" s="32">
        <f>C309/B309*100</f>
        <v>73.89610678694957</v>
      </c>
      <c r="F309" s="21">
        <v>1999675.47</v>
      </c>
      <c r="G309" s="40"/>
      <c r="H309" s="40"/>
      <c r="I309" s="40"/>
      <c r="J309" s="40"/>
      <c r="K309" s="40"/>
    </row>
    <row r="310" spans="1:11" s="142" customFormat="1" ht="19.5" customHeight="1">
      <c r="A310" s="73" t="s">
        <v>163</v>
      </c>
      <c r="B310" s="92"/>
      <c r="C310" s="92">
        <v>596.6</v>
      </c>
      <c r="D310" s="58"/>
      <c r="E310" s="134"/>
      <c r="F310" s="58"/>
      <c r="G310" s="88"/>
      <c r="H310" s="88"/>
      <c r="I310" s="88"/>
      <c r="J310" s="88"/>
      <c r="K310" s="88"/>
    </row>
    <row r="311" spans="1:11" s="142" customFormat="1" ht="19.5" customHeight="1">
      <c r="A311" s="73" t="s">
        <v>144</v>
      </c>
      <c r="B311" s="92"/>
      <c r="C311" s="92">
        <v>98059.88</v>
      </c>
      <c r="D311" s="58"/>
      <c r="E311" s="134"/>
      <c r="F311" s="58"/>
      <c r="G311" s="88"/>
      <c r="H311" s="88"/>
      <c r="I311" s="88"/>
      <c r="J311" s="88"/>
      <c r="K311" s="88"/>
    </row>
    <row r="312" spans="1:11" s="142" customFormat="1" ht="19.5" customHeight="1">
      <c r="A312" s="73" t="s">
        <v>145</v>
      </c>
      <c r="B312" s="92"/>
      <c r="C312" s="92">
        <v>47561.81</v>
      </c>
      <c r="D312" s="58"/>
      <c r="E312" s="134"/>
      <c r="F312" s="58"/>
      <c r="G312" s="88"/>
      <c r="H312" s="88"/>
      <c r="I312" s="88"/>
      <c r="J312" s="88"/>
      <c r="K312" s="88"/>
    </row>
    <row r="313" spans="1:11" s="164" customFormat="1" ht="19.5" customHeight="1">
      <c r="A313" s="57" t="s">
        <v>146</v>
      </c>
      <c r="B313" s="92"/>
      <c r="C313" s="92">
        <v>60566.34</v>
      </c>
      <c r="D313" s="58"/>
      <c r="E313" s="134"/>
      <c r="F313" s="58"/>
      <c r="G313" s="88"/>
      <c r="H313" s="88"/>
      <c r="I313" s="88"/>
      <c r="J313" s="88"/>
      <c r="K313" s="88"/>
    </row>
    <row r="314" spans="1:11" s="142" customFormat="1" ht="19.5" customHeight="1">
      <c r="A314" s="73" t="s">
        <v>147</v>
      </c>
      <c r="B314" s="92"/>
      <c r="C314" s="92">
        <v>95313</v>
      </c>
      <c r="D314" s="58"/>
      <c r="E314" s="134"/>
      <c r="F314" s="58"/>
      <c r="G314" s="88"/>
      <c r="H314" s="88"/>
      <c r="I314" s="88"/>
      <c r="J314" s="88"/>
      <c r="K314" s="88"/>
    </row>
    <row r="315" spans="1:11" s="142" customFormat="1" ht="19.5" customHeight="1">
      <c r="A315" s="47" t="s">
        <v>411</v>
      </c>
      <c r="B315" s="93"/>
      <c r="C315" s="93"/>
      <c r="D315" s="59"/>
      <c r="E315" s="149"/>
      <c r="F315" s="59"/>
      <c r="G315" s="88"/>
      <c r="H315" s="88"/>
      <c r="I315" s="88"/>
      <c r="J315" s="88"/>
      <c r="K315" s="88"/>
    </row>
    <row r="316" spans="1:12" s="126" customFormat="1" ht="30" customHeight="1">
      <c r="A316" s="174" t="s">
        <v>101</v>
      </c>
      <c r="B316" s="166">
        <f>SUM(B300,B309,B317)</f>
        <v>454238</v>
      </c>
      <c r="C316" s="166">
        <f>SUM(C300,C309,C317)</f>
        <v>340069.2</v>
      </c>
      <c r="D316" s="167">
        <f t="shared" si="3"/>
        <v>114168.79999999999</v>
      </c>
      <c r="E316" s="168">
        <f>C316/B316*100</f>
        <v>74.86586326991578</v>
      </c>
      <c r="F316" s="167">
        <f>SUM(F300:F309)</f>
        <v>2270313.73</v>
      </c>
      <c r="G316" s="40"/>
      <c r="H316" s="40"/>
      <c r="I316" s="40"/>
      <c r="J316" s="40"/>
      <c r="K316" s="40"/>
      <c r="L316" s="100"/>
    </row>
    <row r="317" spans="1:11" s="100" customFormat="1" ht="24.75" customHeight="1">
      <c r="A317" s="86" t="s">
        <v>78</v>
      </c>
      <c r="B317" s="95">
        <v>0</v>
      </c>
      <c r="C317" s="95">
        <v>0</v>
      </c>
      <c r="D317" s="23">
        <f t="shared" si="3"/>
        <v>0</v>
      </c>
      <c r="E317" s="35"/>
      <c r="F317" s="23">
        <v>27341.12</v>
      </c>
      <c r="G317" s="40"/>
      <c r="H317" s="40"/>
      <c r="I317" s="40"/>
      <c r="J317" s="40"/>
      <c r="K317" s="40"/>
    </row>
    <row r="318" spans="1:12" s="126" customFormat="1" ht="30" customHeight="1">
      <c r="A318" s="129" t="s">
        <v>104</v>
      </c>
      <c r="B318" s="108">
        <f>SUM(B317)</f>
        <v>0</v>
      </c>
      <c r="C318" s="108">
        <f>SUM(C317)</f>
        <v>0</v>
      </c>
      <c r="D318" s="109">
        <f t="shared" si="3"/>
        <v>0</v>
      </c>
      <c r="E318" s="110"/>
      <c r="F318" s="109">
        <f>SUM(F317)</f>
        <v>27341.12</v>
      </c>
      <c r="G318" s="40"/>
      <c r="H318" s="40"/>
      <c r="I318" s="40"/>
      <c r="J318" s="40"/>
      <c r="K318" s="40"/>
      <c r="L318" s="100"/>
    </row>
    <row r="319" spans="1:12" s="127" customFormat="1" ht="34.5" customHeight="1">
      <c r="A319" s="195" t="s">
        <v>51</v>
      </c>
      <c r="B319" s="196">
        <f>SUM(B299,B316)</f>
        <v>454238</v>
      </c>
      <c r="C319" s="196">
        <f>SUM(C318+C316+C299)</f>
        <v>340069.2</v>
      </c>
      <c r="D319" s="197">
        <f t="shared" si="3"/>
        <v>114168.79999999999</v>
      </c>
      <c r="E319" s="198">
        <f>C319/B319*100</f>
        <v>74.86586326991578</v>
      </c>
      <c r="F319" s="197">
        <f>SUM(F299+F316+F318)</f>
        <v>2374164.64</v>
      </c>
      <c r="G319" s="40"/>
      <c r="H319" s="40"/>
      <c r="I319" s="40"/>
      <c r="J319" s="40"/>
      <c r="K319" s="40"/>
      <c r="L319" s="100"/>
    </row>
    <row r="320" spans="1:12" s="39" customFormat="1" ht="34.5" customHeight="1">
      <c r="A320" s="33" t="s">
        <v>73</v>
      </c>
      <c r="B320" s="94"/>
      <c r="C320" s="94"/>
      <c r="D320" s="21"/>
      <c r="E320" s="32"/>
      <c r="F320" s="21"/>
      <c r="G320" s="152"/>
      <c r="H320" s="152"/>
      <c r="I320" s="152"/>
      <c r="J320" s="152"/>
      <c r="K320" s="152"/>
      <c r="L320" s="100"/>
    </row>
    <row r="321" spans="1:12" s="39" customFormat="1" ht="24.75" customHeight="1">
      <c r="A321" s="33" t="s">
        <v>74</v>
      </c>
      <c r="B321" s="94">
        <v>0</v>
      </c>
      <c r="C321" s="94">
        <v>0</v>
      </c>
      <c r="D321" s="21">
        <f t="shared" si="3"/>
        <v>0</v>
      </c>
      <c r="E321" s="32"/>
      <c r="F321" s="21">
        <v>78215.59</v>
      </c>
      <c r="G321" s="26"/>
      <c r="H321" s="26"/>
      <c r="I321" s="26"/>
      <c r="J321" s="26"/>
      <c r="K321" s="26"/>
      <c r="L321" s="100"/>
    </row>
    <row r="322" spans="1:12" s="126" customFormat="1" ht="30" customHeight="1">
      <c r="A322" s="174" t="s">
        <v>101</v>
      </c>
      <c r="B322" s="166">
        <f>B321</f>
        <v>0</v>
      </c>
      <c r="C322" s="166">
        <f>C321</f>
        <v>0</v>
      </c>
      <c r="D322" s="167">
        <f t="shared" si="3"/>
        <v>0</v>
      </c>
      <c r="E322" s="168"/>
      <c r="F322" s="167">
        <f>F321</f>
        <v>78215.59</v>
      </c>
      <c r="G322" s="26"/>
      <c r="H322" s="26"/>
      <c r="I322" s="26"/>
      <c r="J322" s="26"/>
      <c r="K322" s="26"/>
      <c r="L322" s="100"/>
    </row>
    <row r="323" spans="1:12" s="39" customFormat="1" ht="24.75" customHeight="1">
      <c r="A323" s="33" t="s">
        <v>75</v>
      </c>
      <c r="B323" s="94">
        <v>0</v>
      </c>
      <c r="C323" s="94">
        <v>0</v>
      </c>
      <c r="D323" s="21">
        <f t="shared" si="3"/>
        <v>0</v>
      </c>
      <c r="E323" s="32"/>
      <c r="F323" s="21">
        <v>24974.33</v>
      </c>
      <c r="G323" s="26"/>
      <c r="H323" s="26"/>
      <c r="I323" s="26"/>
      <c r="J323" s="26"/>
      <c r="K323" s="26"/>
      <c r="L323" s="100"/>
    </row>
    <row r="324" spans="1:12" s="126" customFormat="1" ht="30" customHeight="1">
      <c r="A324" s="129" t="s">
        <v>104</v>
      </c>
      <c r="B324" s="108">
        <f>B323</f>
        <v>0</v>
      </c>
      <c r="C324" s="108">
        <f>C323</f>
        <v>0</v>
      </c>
      <c r="D324" s="109">
        <f t="shared" si="3"/>
        <v>0</v>
      </c>
      <c r="E324" s="110"/>
      <c r="F324" s="109">
        <f>F323</f>
        <v>24974.33</v>
      </c>
      <c r="G324" s="26"/>
      <c r="H324" s="26"/>
      <c r="I324" s="26"/>
      <c r="J324" s="26"/>
      <c r="K324" s="26"/>
      <c r="L324" s="100"/>
    </row>
    <row r="325" spans="1:12" s="127" customFormat="1" ht="34.5" customHeight="1">
      <c r="A325" s="195" t="s">
        <v>52</v>
      </c>
      <c r="B325" s="196">
        <f>SUM(B322,B324)</f>
        <v>0</v>
      </c>
      <c r="C325" s="196">
        <f>SUM(C322,C324)</f>
        <v>0</v>
      </c>
      <c r="D325" s="197">
        <f t="shared" si="3"/>
        <v>0</v>
      </c>
      <c r="E325" s="198"/>
      <c r="F325" s="197">
        <f>SUM(F322,F324)</f>
        <v>103189.92</v>
      </c>
      <c r="G325" s="26"/>
      <c r="H325" s="26"/>
      <c r="I325" s="26"/>
      <c r="J325" s="26"/>
      <c r="K325" s="26"/>
      <c r="L325" s="100"/>
    </row>
    <row r="326" spans="1:12" s="39" customFormat="1" ht="34.5" customHeight="1">
      <c r="A326" s="33" t="s">
        <v>58</v>
      </c>
      <c r="B326" s="94"/>
      <c r="C326" s="94"/>
      <c r="D326" s="21"/>
      <c r="E326" s="32"/>
      <c r="F326" s="21"/>
      <c r="G326" s="26"/>
      <c r="H326" s="26"/>
      <c r="I326" s="26"/>
      <c r="J326" s="26"/>
      <c r="K326" s="26"/>
      <c r="L326" s="100"/>
    </row>
    <row r="327" spans="1:12" s="39" customFormat="1" ht="24.75" customHeight="1">
      <c r="A327" s="33" t="s">
        <v>74</v>
      </c>
      <c r="B327" s="94">
        <v>364884</v>
      </c>
      <c r="C327" s="94">
        <v>0</v>
      </c>
      <c r="D327" s="11">
        <f t="shared" si="3"/>
        <v>364884</v>
      </c>
      <c r="E327" s="32">
        <f>C327/B327*100</f>
        <v>0</v>
      </c>
      <c r="F327" s="21">
        <v>630630.06</v>
      </c>
      <c r="G327" s="26"/>
      <c r="H327" s="26"/>
      <c r="I327" s="26"/>
      <c r="J327" s="26"/>
      <c r="K327" s="26"/>
      <c r="L327" s="100"/>
    </row>
    <row r="328" spans="1:12" s="125" customFormat="1" ht="30" customHeight="1">
      <c r="A328" s="169" t="s">
        <v>101</v>
      </c>
      <c r="B328" s="166">
        <f>B327</f>
        <v>364884</v>
      </c>
      <c r="C328" s="166">
        <f>C327</f>
        <v>0</v>
      </c>
      <c r="D328" s="167">
        <f t="shared" si="3"/>
        <v>364884</v>
      </c>
      <c r="E328" s="168">
        <f>C328/B328*100</f>
        <v>0</v>
      </c>
      <c r="F328" s="167">
        <f>F327</f>
        <v>630630.06</v>
      </c>
      <c r="G328" s="152"/>
      <c r="H328" s="152"/>
      <c r="I328" s="152"/>
      <c r="J328" s="152"/>
      <c r="K328" s="152"/>
      <c r="L328" s="155"/>
    </row>
    <row r="329" spans="1:12" s="39" customFormat="1" ht="24.75" customHeight="1">
      <c r="A329" s="86" t="s">
        <v>75</v>
      </c>
      <c r="B329" s="95">
        <v>0</v>
      </c>
      <c r="C329" s="95">
        <v>0</v>
      </c>
      <c r="D329" s="14">
        <f t="shared" si="3"/>
        <v>0</v>
      </c>
      <c r="E329" s="35"/>
      <c r="F329" s="23">
        <v>16887.66</v>
      </c>
      <c r="G329" s="26"/>
      <c r="H329" s="26"/>
      <c r="I329" s="26"/>
      <c r="J329" s="26"/>
      <c r="K329" s="26"/>
      <c r="L329" s="100"/>
    </row>
    <row r="330" spans="1:12" s="125" customFormat="1" ht="30" customHeight="1">
      <c r="A330" s="169" t="s">
        <v>104</v>
      </c>
      <c r="B330" s="166">
        <f>B329</f>
        <v>0</v>
      </c>
      <c r="C330" s="166">
        <f>C329</f>
        <v>0</v>
      </c>
      <c r="D330" s="167">
        <f t="shared" si="3"/>
        <v>0</v>
      </c>
      <c r="E330" s="168"/>
      <c r="F330" s="167">
        <f>F329</f>
        <v>16887.66</v>
      </c>
      <c r="G330" s="152"/>
      <c r="H330" s="152"/>
      <c r="I330" s="152"/>
      <c r="J330" s="152"/>
      <c r="K330" s="152"/>
      <c r="L330" s="155"/>
    </row>
    <row r="331" spans="1:12" s="127" customFormat="1" ht="37.5" customHeight="1">
      <c r="A331" s="195" t="s">
        <v>53</v>
      </c>
      <c r="B331" s="196">
        <f>SUM(B328,B330)</f>
        <v>364884</v>
      </c>
      <c r="C331" s="196">
        <f>SUM(C328,C330)</f>
        <v>0</v>
      </c>
      <c r="D331" s="197">
        <f t="shared" si="3"/>
        <v>364884</v>
      </c>
      <c r="E331" s="198">
        <f>C331/B331*100</f>
        <v>0</v>
      </c>
      <c r="F331" s="197">
        <f>SUM(F328,F330)</f>
        <v>647517.7200000001</v>
      </c>
      <c r="G331" s="26"/>
      <c r="H331" s="26"/>
      <c r="I331" s="26"/>
      <c r="J331" s="26"/>
      <c r="K331" s="26"/>
      <c r="L331" s="100"/>
    </row>
    <row r="332" spans="1:12" s="39" customFormat="1" ht="34.5" customHeight="1">
      <c r="A332" s="33" t="s">
        <v>68</v>
      </c>
      <c r="B332" s="94"/>
      <c r="C332" s="94"/>
      <c r="D332" s="21"/>
      <c r="E332" s="32"/>
      <c r="F332" s="21"/>
      <c r="G332" s="26"/>
      <c r="H332" s="26"/>
      <c r="I332" s="26"/>
      <c r="J332" s="26"/>
      <c r="K332" s="26"/>
      <c r="L332" s="100"/>
    </row>
    <row r="333" spans="1:12" s="39" customFormat="1" ht="24.75" customHeight="1">
      <c r="A333" s="62" t="s">
        <v>19</v>
      </c>
      <c r="B333" s="95">
        <v>5000</v>
      </c>
      <c r="C333" s="95">
        <v>0</v>
      </c>
      <c r="D333" s="14">
        <f t="shared" si="3"/>
        <v>5000</v>
      </c>
      <c r="E333" s="15">
        <f>C333/B333*100</f>
        <v>0</v>
      </c>
      <c r="F333" s="14">
        <v>0</v>
      </c>
      <c r="G333" s="26"/>
      <c r="H333" s="26"/>
      <c r="I333" s="26"/>
      <c r="J333" s="26"/>
      <c r="K333" s="26"/>
      <c r="L333" s="100"/>
    </row>
    <row r="334" spans="1:12" s="39" customFormat="1" ht="24.75" customHeight="1">
      <c r="A334" s="31" t="s">
        <v>20</v>
      </c>
      <c r="B334" s="94">
        <v>7000</v>
      </c>
      <c r="C334" s="94">
        <f>SUM(C335:C337)</f>
        <v>6900.3</v>
      </c>
      <c r="D334" s="11">
        <f t="shared" si="3"/>
        <v>99.69999999999982</v>
      </c>
      <c r="E334" s="12">
        <f>C334/B334*100</f>
        <v>98.57571428571428</v>
      </c>
      <c r="F334" s="11">
        <v>3475</v>
      </c>
      <c r="G334" s="26"/>
      <c r="H334" s="26"/>
      <c r="I334" s="26"/>
      <c r="J334" s="26"/>
      <c r="K334" s="26"/>
      <c r="L334" s="100"/>
    </row>
    <row r="335" spans="1:12" s="89" customFormat="1" ht="19.5" customHeight="1">
      <c r="A335" s="73" t="s">
        <v>223</v>
      </c>
      <c r="B335" s="92"/>
      <c r="C335" s="92">
        <v>4391.1</v>
      </c>
      <c r="D335" s="48"/>
      <c r="E335" s="50"/>
      <c r="F335" s="48"/>
      <c r="G335" s="99"/>
      <c r="H335" s="99"/>
      <c r="I335" s="99"/>
      <c r="J335" s="99"/>
      <c r="K335" s="99"/>
      <c r="L335" s="142"/>
    </row>
    <row r="336" spans="1:12" s="89" customFormat="1" ht="19.5" customHeight="1">
      <c r="A336" s="73" t="s">
        <v>412</v>
      </c>
      <c r="B336" s="92"/>
      <c r="C336" s="92"/>
      <c r="D336" s="48"/>
      <c r="E336" s="50"/>
      <c r="F336" s="48"/>
      <c r="G336" s="99"/>
      <c r="H336" s="99"/>
      <c r="I336" s="99"/>
      <c r="J336" s="99"/>
      <c r="K336" s="99"/>
      <c r="L336" s="142"/>
    </row>
    <row r="337" spans="1:12" s="89" customFormat="1" ht="19.5" customHeight="1">
      <c r="A337" s="73" t="s">
        <v>413</v>
      </c>
      <c r="B337" s="92"/>
      <c r="C337" s="92">
        <v>2509.2</v>
      </c>
      <c r="D337" s="48"/>
      <c r="E337" s="50"/>
      <c r="F337" s="48"/>
      <c r="G337" s="99"/>
      <c r="H337" s="99"/>
      <c r="I337" s="99"/>
      <c r="J337" s="99"/>
      <c r="K337" s="99"/>
      <c r="L337" s="142"/>
    </row>
    <row r="338" spans="1:12" s="39" customFormat="1" ht="24.75" customHeight="1">
      <c r="A338" s="31" t="s">
        <v>22</v>
      </c>
      <c r="B338" s="94">
        <v>30000</v>
      </c>
      <c r="C338" s="94">
        <f>SUM(C339:C353)</f>
        <v>29986.27</v>
      </c>
      <c r="D338" s="11">
        <f t="shared" si="3"/>
        <v>13.729999999999563</v>
      </c>
      <c r="E338" s="12">
        <f>C338/B338*100</f>
        <v>99.95423333333333</v>
      </c>
      <c r="F338" s="11">
        <v>18319.93</v>
      </c>
      <c r="G338" s="26"/>
      <c r="H338" s="26"/>
      <c r="I338" s="26"/>
      <c r="J338" s="26"/>
      <c r="K338" s="26"/>
      <c r="L338" s="100"/>
    </row>
    <row r="339" spans="1:12" s="89" customFormat="1" ht="21" customHeight="1">
      <c r="A339" s="73" t="s">
        <v>60</v>
      </c>
      <c r="B339" s="92"/>
      <c r="C339" s="92"/>
      <c r="D339" s="48"/>
      <c r="E339" s="50"/>
      <c r="F339" s="48"/>
      <c r="G339" s="99"/>
      <c r="H339" s="99"/>
      <c r="I339" s="99"/>
      <c r="J339" s="99"/>
      <c r="K339" s="99"/>
      <c r="L339" s="142"/>
    </row>
    <row r="340" spans="1:12" s="89" customFormat="1" ht="21" customHeight="1">
      <c r="A340" s="73" t="s">
        <v>414</v>
      </c>
      <c r="B340" s="92"/>
      <c r="C340" s="92">
        <v>1550.1</v>
      </c>
      <c r="D340" s="48"/>
      <c r="E340" s="50"/>
      <c r="F340" s="48"/>
      <c r="G340" s="99"/>
      <c r="H340" s="99"/>
      <c r="I340" s="99"/>
      <c r="J340" s="99"/>
      <c r="K340" s="99"/>
      <c r="L340" s="142"/>
    </row>
    <row r="341" spans="1:12" s="89" customFormat="1" ht="21" customHeight="1">
      <c r="A341" s="73" t="s">
        <v>415</v>
      </c>
      <c r="B341" s="92"/>
      <c r="C341" s="92"/>
      <c r="D341" s="48"/>
      <c r="E341" s="50"/>
      <c r="F341" s="48"/>
      <c r="G341" s="99"/>
      <c r="H341" s="99"/>
      <c r="I341" s="99"/>
      <c r="J341" s="99"/>
      <c r="K341" s="99"/>
      <c r="L341" s="142"/>
    </row>
    <row r="342" spans="1:12" s="89" customFormat="1" ht="21" customHeight="1">
      <c r="A342" s="57" t="s">
        <v>421</v>
      </c>
      <c r="B342" s="92"/>
      <c r="C342" s="92">
        <v>3821.4</v>
      </c>
      <c r="D342" s="48"/>
      <c r="E342" s="161"/>
      <c r="F342" s="48"/>
      <c r="G342" s="99"/>
      <c r="H342" s="99"/>
      <c r="I342" s="99"/>
      <c r="J342" s="99"/>
      <c r="K342" s="99"/>
      <c r="L342" s="142"/>
    </row>
    <row r="343" spans="1:12" s="89" customFormat="1" ht="21" customHeight="1">
      <c r="A343" s="57" t="s">
        <v>422</v>
      </c>
      <c r="B343" s="92"/>
      <c r="C343" s="92"/>
      <c r="D343" s="48"/>
      <c r="E343" s="161"/>
      <c r="F343" s="48"/>
      <c r="G343" s="99"/>
      <c r="H343" s="99"/>
      <c r="I343" s="99"/>
      <c r="J343" s="99"/>
      <c r="K343" s="99"/>
      <c r="L343" s="142"/>
    </row>
    <row r="344" spans="1:12" s="89" customFormat="1" ht="21" customHeight="1">
      <c r="A344" s="57" t="s">
        <v>423</v>
      </c>
      <c r="B344" s="92"/>
      <c r="C344" s="92">
        <v>1800</v>
      </c>
      <c r="D344" s="48"/>
      <c r="E344" s="161"/>
      <c r="F344" s="48"/>
      <c r="G344" s="99"/>
      <c r="H344" s="99"/>
      <c r="I344" s="99"/>
      <c r="J344" s="99"/>
      <c r="K344" s="99"/>
      <c r="L344" s="142"/>
    </row>
    <row r="345" spans="1:12" s="89" customFormat="1" ht="21" customHeight="1">
      <c r="A345" s="57" t="s">
        <v>422</v>
      </c>
      <c r="B345" s="92"/>
      <c r="C345" s="92"/>
      <c r="D345" s="48"/>
      <c r="E345" s="161"/>
      <c r="F345" s="48"/>
      <c r="G345" s="99"/>
      <c r="H345" s="99"/>
      <c r="I345" s="99"/>
      <c r="J345" s="99"/>
      <c r="K345" s="99"/>
      <c r="L345" s="142"/>
    </row>
    <row r="346" spans="1:12" s="89" customFormat="1" ht="21" customHeight="1">
      <c r="A346" s="73" t="s">
        <v>111</v>
      </c>
      <c r="B346" s="92"/>
      <c r="C346" s="92"/>
      <c r="D346" s="48"/>
      <c r="E346" s="161"/>
      <c r="F346" s="48"/>
      <c r="G346" s="99"/>
      <c r="H346" s="99"/>
      <c r="I346" s="99"/>
      <c r="J346" s="99"/>
      <c r="K346" s="99"/>
      <c r="L346" s="142"/>
    </row>
    <row r="347" spans="1:12" s="89" customFormat="1" ht="21" customHeight="1">
      <c r="A347" s="57" t="s">
        <v>416</v>
      </c>
      <c r="B347" s="92"/>
      <c r="C347" s="92">
        <v>16050.83</v>
      </c>
      <c r="D347" s="48"/>
      <c r="E347" s="161"/>
      <c r="F347" s="48"/>
      <c r="G347" s="99"/>
      <c r="H347" s="99"/>
      <c r="I347" s="99"/>
      <c r="J347" s="99"/>
      <c r="K347" s="99"/>
      <c r="L347" s="142"/>
    </row>
    <row r="348" spans="1:12" s="89" customFormat="1" ht="21" customHeight="1">
      <c r="A348" s="57" t="s">
        <v>417</v>
      </c>
      <c r="B348" s="92"/>
      <c r="C348" s="92">
        <v>5412</v>
      </c>
      <c r="D348" s="48"/>
      <c r="E348" s="161"/>
      <c r="F348" s="48"/>
      <c r="G348" s="99"/>
      <c r="H348" s="99"/>
      <c r="I348" s="99"/>
      <c r="J348" s="99"/>
      <c r="K348" s="99"/>
      <c r="L348" s="142"/>
    </row>
    <row r="349" spans="1:12" s="89" customFormat="1" ht="21" customHeight="1">
      <c r="A349" s="57" t="s">
        <v>418</v>
      </c>
      <c r="B349" s="92"/>
      <c r="C349" s="92"/>
      <c r="D349" s="48"/>
      <c r="E349" s="161"/>
      <c r="F349" s="48"/>
      <c r="G349" s="99"/>
      <c r="H349" s="99"/>
      <c r="I349" s="99"/>
      <c r="J349" s="99"/>
      <c r="K349" s="99"/>
      <c r="L349" s="142"/>
    </row>
    <row r="350" spans="1:12" s="89" customFormat="1" ht="21" customHeight="1">
      <c r="A350" s="57" t="s">
        <v>428</v>
      </c>
      <c r="B350" s="92"/>
      <c r="C350" s="92">
        <v>551.94</v>
      </c>
      <c r="D350" s="48"/>
      <c r="E350" s="161"/>
      <c r="F350" s="48"/>
      <c r="G350" s="99"/>
      <c r="H350" s="99"/>
      <c r="I350" s="99"/>
      <c r="J350" s="99"/>
      <c r="K350" s="99"/>
      <c r="L350" s="142"/>
    </row>
    <row r="351" spans="1:12" s="139" customFormat="1" ht="21" customHeight="1">
      <c r="A351" s="57" t="s">
        <v>79</v>
      </c>
      <c r="B351" s="92"/>
      <c r="C351" s="92"/>
      <c r="D351" s="58"/>
      <c r="E351" s="134"/>
      <c r="F351" s="58"/>
      <c r="G351" s="156"/>
      <c r="H351" s="75"/>
      <c r="I351" s="75"/>
      <c r="J351" s="75"/>
      <c r="K351" s="75"/>
      <c r="L351" s="75"/>
    </row>
    <row r="352" spans="1:12" s="139" customFormat="1" ht="21" customHeight="1">
      <c r="A352" s="57" t="s">
        <v>420</v>
      </c>
      <c r="B352" s="92"/>
      <c r="C352" s="92">
        <v>800</v>
      </c>
      <c r="D352" s="58"/>
      <c r="E352" s="134"/>
      <c r="F352" s="58"/>
      <c r="G352" s="156"/>
      <c r="H352" s="75"/>
      <c r="I352" s="75"/>
      <c r="J352" s="75"/>
      <c r="K352" s="75"/>
      <c r="L352" s="75"/>
    </row>
    <row r="353" spans="1:12" s="139" customFormat="1" ht="21" customHeight="1">
      <c r="A353" s="61" t="s">
        <v>419</v>
      </c>
      <c r="B353" s="93"/>
      <c r="C353" s="93"/>
      <c r="D353" s="59"/>
      <c r="E353" s="149"/>
      <c r="F353" s="59"/>
      <c r="G353" s="156"/>
      <c r="H353" s="75"/>
      <c r="I353" s="75"/>
      <c r="J353" s="75"/>
      <c r="K353" s="75"/>
      <c r="L353" s="75"/>
    </row>
    <row r="354" spans="1:12" s="39" customFormat="1" ht="24.75" customHeight="1">
      <c r="A354" s="31" t="s">
        <v>24</v>
      </c>
      <c r="B354" s="94">
        <v>10000</v>
      </c>
      <c r="C354" s="94">
        <f>SUM(C355:C358)</f>
        <v>7922.73</v>
      </c>
      <c r="D354" s="11">
        <f>B354-C354</f>
        <v>2077.2700000000004</v>
      </c>
      <c r="E354" s="12">
        <f>C354/B354*100</f>
        <v>79.2273</v>
      </c>
      <c r="F354" s="11">
        <v>10676.4</v>
      </c>
      <c r="G354" s="26"/>
      <c r="H354" s="26"/>
      <c r="I354" s="26"/>
      <c r="J354" s="26"/>
      <c r="K354" s="26"/>
      <c r="L354" s="100"/>
    </row>
    <row r="355" spans="1:12" s="89" customFormat="1" ht="19.5" customHeight="1">
      <c r="A355" s="73" t="s">
        <v>165</v>
      </c>
      <c r="B355" s="92"/>
      <c r="C355" s="92"/>
      <c r="D355" s="48"/>
      <c r="E355" s="50"/>
      <c r="F355" s="48"/>
      <c r="G355" s="99"/>
      <c r="H355" s="99"/>
      <c r="I355" s="99"/>
      <c r="J355" s="99"/>
      <c r="K355" s="99"/>
      <c r="L355" s="142"/>
    </row>
    <row r="356" spans="1:12" s="89" customFormat="1" ht="19.5" customHeight="1">
      <c r="A356" s="73" t="s">
        <v>424</v>
      </c>
      <c r="B356" s="92"/>
      <c r="C356" s="92">
        <v>235.23</v>
      </c>
      <c r="D356" s="48"/>
      <c r="E356" s="50"/>
      <c r="F356" s="48"/>
      <c r="G356" s="99"/>
      <c r="H356" s="99"/>
      <c r="I356" s="99"/>
      <c r="J356" s="99"/>
      <c r="K356" s="99"/>
      <c r="L356" s="142"/>
    </row>
    <row r="357" spans="1:12" s="89" customFormat="1" ht="19.5" customHeight="1">
      <c r="A357" s="73" t="s">
        <v>425</v>
      </c>
      <c r="B357" s="92"/>
      <c r="C357" s="92">
        <v>7687.5</v>
      </c>
      <c r="D357" s="48"/>
      <c r="E357" s="50"/>
      <c r="F357" s="48"/>
      <c r="G357" s="99"/>
      <c r="H357" s="99"/>
      <c r="I357" s="99"/>
      <c r="J357" s="99"/>
      <c r="K357" s="99"/>
      <c r="L357" s="142"/>
    </row>
    <row r="358" spans="1:12" s="89" customFormat="1" ht="19.5" customHeight="1">
      <c r="A358" s="73" t="s">
        <v>426</v>
      </c>
      <c r="B358" s="92"/>
      <c r="C358" s="92"/>
      <c r="D358" s="48"/>
      <c r="E358" s="50"/>
      <c r="F358" s="48"/>
      <c r="G358" s="99"/>
      <c r="H358" s="99"/>
      <c r="I358" s="99"/>
      <c r="J358" s="99"/>
      <c r="K358" s="99"/>
      <c r="L358" s="142"/>
    </row>
    <row r="359" spans="1:12" s="126" customFormat="1" ht="30" customHeight="1">
      <c r="A359" s="169" t="s">
        <v>97</v>
      </c>
      <c r="B359" s="166">
        <f>SUM(B333,B334,B338,B354)</f>
        <v>52000</v>
      </c>
      <c r="C359" s="166">
        <f>SUM(C333,C334,C338,C354)</f>
        <v>44809.3</v>
      </c>
      <c r="D359" s="167">
        <f>B359-C359</f>
        <v>7190.699999999997</v>
      </c>
      <c r="E359" s="168">
        <f>C359/B359*100</f>
        <v>86.17173076923078</v>
      </c>
      <c r="F359" s="167">
        <f>SUM(F333:F354)</f>
        <v>32471.33</v>
      </c>
      <c r="G359" s="26"/>
      <c r="H359" s="26"/>
      <c r="I359" s="26"/>
      <c r="J359" s="26"/>
      <c r="K359" s="26"/>
      <c r="L359" s="100"/>
    </row>
    <row r="360" spans="1:6" s="135" customFormat="1" ht="24.75" customHeight="1">
      <c r="A360" s="189" t="s">
        <v>120</v>
      </c>
      <c r="B360" s="190">
        <v>5000</v>
      </c>
      <c r="C360" s="191">
        <v>0</v>
      </c>
      <c r="D360" s="192">
        <f>B360-C360</f>
        <v>5000</v>
      </c>
      <c r="E360" s="12">
        <f>C360/B360*100</f>
        <v>0</v>
      </c>
      <c r="F360" s="193">
        <v>0</v>
      </c>
    </row>
    <row r="361" spans="1:6" s="136" customFormat="1" ht="30" customHeight="1">
      <c r="A361" s="181" t="s">
        <v>121</v>
      </c>
      <c r="B361" s="182">
        <f>SUM(B360)</f>
        <v>5000</v>
      </c>
      <c r="C361" s="182">
        <f>SUM(C360)</f>
        <v>0</v>
      </c>
      <c r="D361" s="182">
        <f>B361-C361</f>
        <v>5000</v>
      </c>
      <c r="E361" s="183">
        <f>C361/B361*100</f>
        <v>0</v>
      </c>
      <c r="F361" s="182">
        <f>SUM(F360)</f>
        <v>0</v>
      </c>
    </row>
    <row r="362" spans="1:12" s="220" customFormat="1" ht="34.5" customHeight="1">
      <c r="A362" s="115" t="s">
        <v>59</v>
      </c>
      <c r="B362" s="171">
        <f>SUM(B359+B361)</f>
        <v>57000</v>
      </c>
      <c r="C362" s="171">
        <f>SUM(C359+C361)</f>
        <v>44809.3</v>
      </c>
      <c r="D362" s="172">
        <f>B362-C362</f>
        <v>12190.699999999997</v>
      </c>
      <c r="E362" s="173">
        <f>C362/B362*100</f>
        <v>78.61280701754386</v>
      </c>
      <c r="F362" s="172">
        <f>SUM(F359+F361)</f>
        <v>32471.33</v>
      </c>
      <c r="G362" s="99"/>
      <c r="H362" s="99"/>
      <c r="I362" s="99"/>
      <c r="J362" s="99"/>
      <c r="K362" s="99"/>
      <c r="L362" s="99"/>
    </row>
    <row r="363" spans="1:12" s="137" customFormat="1" ht="49.5" customHeight="1">
      <c r="A363" s="62" t="s">
        <v>247</v>
      </c>
      <c r="B363" s="95">
        <v>97340.25</v>
      </c>
      <c r="C363" s="95">
        <f>SUM(C381)</f>
        <v>97340.25</v>
      </c>
      <c r="D363" s="187">
        <f>B363-C363</f>
        <v>0</v>
      </c>
      <c r="E363" s="15">
        <f>C363/B363*100</f>
        <v>100</v>
      </c>
      <c r="F363" s="251"/>
      <c r="G363" s="280"/>
      <c r="H363" s="146"/>
      <c r="I363" s="146"/>
      <c r="J363" s="146"/>
      <c r="K363" s="146"/>
      <c r="L363" s="34"/>
    </row>
    <row r="364" spans="1:12" s="138" customFormat="1" ht="24.75" customHeight="1">
      <c r="A364" s="43" t="s">
        <v>19</v>
      </c>
      <c r="B364" s="91"/>
      <c r="C364" s="91">
        <f>SUM(C365)</f>
        <v>1968</v>
      </c>
      <c r="D364" s="37"/>
      <c r="E364" s="143"/>
      <c r="F364" s="37"/>
      <c r="G364" s="147"/>
      <c r="H364" s="72"/>
      <c r="I364" s="72"/>
      <c r="J364" s="72"/>
      <c r="K364" s="72"/>
      <c r="L364" s="72"/>
    </row>
    <row r="365" spans="1:12" s="139" customFormat="1" ht="19.5" customHeight="1">
      <c r="A365" s="57" t="s">
        <v>248</v>
      </c>
      <c r="B365" s="92"/>
      <c r="C365" s="92">
        <v>1968</v>
      </c>
      <c r="D365" s="58"/>
      <c r="E365" s="134"/>
      <c r="F365" s="58"/>
      <c r="G365" s="156"/>
      <c r="H365" s="75"/>
      <c r="I365" s="75"/>
      <c r="J365" s="75"/>
      <c r="K365" s="75"/>
      <c r="L365" s="75"/>
    </row>
    <row r="366" spans="1:12" s="145" customFormat="1" ht="24.75" customHeight="1">
      <c r="A366" s="43" t="s">
        <v>20</v>
      </c>
      <c r="B366" s="91"/>
      <c r="C366" s="91">
        <f>SUM(C367:C369)</f>
        <v>15129</v>
      </c>
      <c r="D366" s="37"/>
      <c r="E366" s="143"/>
      <c r="F366" s="37"/>
      <c r="G366" s="157"/>
      <c r="H366" s="158"/>
      <c r="I366" s="158"/>
      <c r="J366" s="158"/>
      <c r="K366" s="158"/>
      <c r="L366" s="158"/>
    </row>
    <row r="367" spans="1:12" s="139" customFormat="1" ht="19.5" customHeight="1">
      <c r="A367" s="57" t="s">
        <v>157</v>
      </c>
      <c r="B367" s="92"/>
      <c r="C367" s="92">
        <v>3444</v>
      </c>
      <c r="D367" s="58"/>
      <c r="E367" s="134"/>
      <c r="F367" s="58"/>
      <c r="G367" s="156"/>
      <c r="H367" s="75"/>
      <c r="I367" s="75"/>
      <c r="J367" s="75"/>
      <c r="K367" s="75"/>
      <c r="L367" s="75"/>
    </row>
    <row r="368" spans="1:12" s="139" customFormat="1" ht="19.5" customHeight="1">
      <c r="A368" s="57" t="s">
        <v>158</v>
      </c>
      <c r="B368" s="92"/>
      <c r="C368" s="92">
        <v>1060</v>
      </c>
      <c r="D368" s="58"/>
      <c r="E368" s="134"/>
      <c r="F368" s="58"/>
      <c r="G368" s="156"/>
      <c r="H368" s="75"/>
      <c r="I368" s="75"/>
      <c r="J368" s="75"/>
      <c r="K368" s="75"/>
      <c r="L368" s="75"/>
    </row>
    <row r="369" spans="1:12" s="139" customFormat="1" ht="19.5" customHeight="1">
      <c r="A369" s="57" t="s">
        <v>159</v>
      </c>
      <c r="B369" s="92"/>
      <c r="C369" s="92">
        <v>10625</v>
      </c>
      <c r="D369" s="58"/>
      <c r="E369" s="134"/>
      <c r="F369" s="58"/>
      <c r="G369" s="156"/>
      <c r="H369" s="75"/>
      <c r="I369" s="75"/>
      <c r="J369" s="75"/>
      <c r="K369" s="75"/>
      <c r="L369" s="75"/>
    </row>
    <row r="370" spans="1:12" s="145" customFormat="1" ht="24.75" customHeight="1">
      <c r="A370" s="43" t="s">
        <v>22</v>
      </c>
      <c r="B370" s="91"/>
      <c r="C370" s="91">
        <f>SUM(C372:C372)</f>
        <v>4860.06</v>
      </c>
      <c r="D370" s="37"/>
      <c r="E370" s="143"/>
      <c r="F370" s="37"/>
      <c r="G370" s="157"/>
      <c r="H370" s="158"/>
      <c r="I370" s="158"/>
      <c r="J370" s="158"/>
      <c r="K370" s="158"/>
      <c r="L370" s="158"/>
    </row>
    <row r="371" spans="1:12" s="139" customFormat="1" ht="19.5" customHeight="1">
      <c r="A371" s="57" t="s">
        <v>111</v>
      </c>
      <c r="B371" s="92"/>
      <c r="C371" s="92"/>
      <c r="D371" s="58"/>
      <c r="E371" s="134"/>
      <c r="F371" s="58"/>
      <c r="G371" s="156"/>
      <c r="H371" s="75"/>
      <c r="I371" s="75"/>
      <c r="J371" s="75"/>
      <c r="K371" s="75"/>
      <c r="L371" s="75"/>
    </row>
    <row r="372" spans="1:12" s="139" customFormat="1" ht="19.5" customHeight="1">
      <c r="A372" s="61" t="s">
        <v>428</v>
      </c>
      <c r="B372" s="93"/>
      <c r="C372" s="93">
        <v>4860.06</v>
      </c>
      <c r="D372" s="59"/>
      <c r="E372" s="149"/>
      <c r="F372" s="59"/>
      <c r="G372" s="156"/>
      <c r="H372" s="75"/>
      <c r="I372" s="75"/>
      <c r="J372" s="75"/>
      <c r="K372" s="75"/>
      <c r="L372" s="75"/>
    </row>
    <row r="373" spans="1:12" s="145" customFormat="1" ht="24.75" customHeight="1">
      <c r="A373" s="43" t="s">
        <v>24</v>
      </c>
      <c r="B373" s="91"/>
      <c r="C373" s="91">
        <f>SUM(C374)</f>
        <v>17777.19</v>
      </c>
      <c r="D373" s="37"/>
      <c r="E373" s="143"/>
      <c r="F373" s="37"/>
      <c r="G373" s="157"/>
      <c r="H373" s="158"/>
      <c r="I373" s="158"/>
      <c r="J373" s="158"/>
      <c r="K373" s="158"/>
      <c r="L373" s="158"/>
    </row>
    <row r="374" spans="1:12" s="145" customFormat="1" ht="19.5" customHeight="1">
      <c r="A374" s="57" t="s">
        <v>160</v>
      </c>
      <c r="B374" s="92"/>
      <c r="C374" s="92">
        <v>17777.19</v>
      </c>
      <c r="D374" s="58"/>
      <c r="E374" s="134"/>
      <c r="F374" s="58"/>
      <c r="G374" s="157"/>
      <c r="H374" s="158"/>
      <c r="I374" s="158"/>
      <c r="J374" s="158"/>
      <c r="K374" s="158"/>
      <c r="L374" s="158"/>
    </row>
    <row r="375" spans="1:12" s="145" customFormat="1" ht="19.5" customHeight="1">
      <c r="A375" s="57" t="s">
        <v>161</v>
      </c>
      <c r="B375" s="92"/>
      <c r="C375" s="92"/>
      <c r="D375" s="58"/>
      <c r="E375" s="134"/>
      <c r="F375" s="58"/>
      <c r="G375" s="157"/>
      <c r="H375" s="158"/>
      <c r="I375" s="158"/>
      <c r="J375" s="158"/>
      <c r="K375" s="158"/>
      <c r="L375" s="158"/>
    </row>
    <row r="376" spans="1:12" s="145" customFormat="1" ht="24.75" customHeight="1">
      <c r="A376" s="43" t="s">
        <v>132</v>
      </c>
      <c r="B376" s="91"/>
      <c r="C376" s="91">
        <f>SUM(C377:C378)</f>
        <v>10636</v>
      </c>
      <c r="D376" s="37"/>
      <c r="E376" s="143"/>
      <c r="F376" s="37"/>
      <c r="G376" s="157"/>
      <c r="H376" s="158"/>
      <c r="I376" s="158"/>
      <c r="J376" s="158"/>
      <c r="K376" s="158"/>
      <c r="L376" s="158"/>
    </row>
    <row r="377" spans="1:12" s="140" customFormat="1" ht="19.5" customHeight="1">
      <c r="A377" s="57" t="s">
        <v>148</v>
      </c>
      <c r="B377" s="92"/>
      <c r="C377" s="92">
        <v>4124</v>
      </c>
      <c r="D377" s="58"/>
      <c r="E377" s="134"/>
      <c r="F377" s="58"/>
      <c r="G377" s="88"/>
      <c r="H377" s="88"/>
      <c r="I377" s="88"/>
      <c r="J377" s="88"/>
      <c r="K377" s="88"/>
      <c r="L377" s="88"/>
    </row>
    <row r="378" spans="1:12" s="140" customFormat="1" ht="19.5" customHeight="1">
      <c r="A378" s="57" t="s">
        <v>162</v>
      </c>
      <c r="B378" s="92"/>
      <c r="C378" s="92">
        <v>6512</v>
      </c>
      <c r="D378" s="58"/>
      <c r="E378" s="134"/>
      <c r="F378" s="58"/>
      <c r="G378" s="88"/>
      <c r="H378" s="88"/>
      <c r="I378" s="88"/>
      <c r="J378" s="88"/>
      <c r="K378" s="88"/>
      <c r="L378" s="88"/>
    </row>
    <row r="379" spans="1:12" s="140" customFormat="1" ht="24.75" customHeight="1">
      <c r="A379" s="144" t="s">
        <v>25</v>
      </c>
      <c r="B379" s="91"/>
      <c r="C379" s="91">
        <f>SUM(C380)</f>
        <v>46970</v>
      </c>
      <c r="D379" s="37"/>
      <c r="E379" s="143"/>
      <c r="F379" s="37"/>
      <c r="G379" s="26"/>
      <c r="H379" s="26"/>
      <c r="I379" s="26"/>
      <c r="J379" s="26"/>
      <c r="K379" s="26"/>
      <c r="L379" s="40"/>
    </row>
    <row r="380" spans="1:12" s="140" customFormat="1" ht="19.5" customHeight="1">
      <c r="A380" s="160" t="s">
        <v>26</v>
      </c>
      <c r="B380" s="92"/>
      <c r="C380" s="92">
        <v>46970</v>
      </c>
      <c r="D380" s="58"/>
      <c r="E380" s="134"/>
      <c r="F380" s="58"/>
      <c r="G380" s="99"/>
      <c r="H380" s="99"/>
      <c r="I380" s="99"/>
      <c r="J380" s="99"/>
      <c r="K380" s="99"/>
      <c r="L380" s="88"/>
    </row>
    <row r="381" spans="1:12" s="141" customFormat="1" ht="29.25" customHeight="1">
      <c r="A381" s="195" t="s">
        <v>131</v>
      </c>
      <c r="B381" s="197">
        <f>SUM(B363)</f>
        <v>97340.25</v>
      </c>
      <c r="C381" s="196">
        <f>SUM(C364+C366+C370+C373+C376+C379)</f>
        <v>97340.25</v>
      </c>
      <c r="D381" s="197">
        <f>B381-C381</f>
        <v>0</v>
      </c>
      <c r="E381" s="198">
        <f>C381/B381*100</f>
        <v>100</v>
      </c>
      <c r="F381" s="197"/>
      <c r="G381" s="148"/>
      <c r="H381" s="148"/>
      <c r="I381" s="148"/>
      <c r="J381" s="148"/>
      <c r="K381" s="148"/>
      <c r="L381" s="34"/>
    </row>
    <row r="382" spans="1:12" s="39" customFormat="1" ht="30" customHeight="1">
      <c r="A382" s="33" t="s">
        <v>54</v>
      </c>
      <c r="B382" s="94"/>
      <c r="C382" s="94"/>
      <c r="D382" s="21"/>
      <c r="E382" s="35"/>
      <c r="F382" s="23"/>
      <c r="G382" s="26"/>
      <c r="H382" s="26"/>
      <c r="I382" s="26"/>
      <c r="J382" s="26"/>
      <c r="K382" s="26"/>
      <c r="L382" s="100"/>
    </row>
    <row r="383" spans="1:12" s="39" customFormat="1" ht="24.75" customHeight="1">
      <c r="A383" s="33" t="s">
        <v>82</v>
      </c>
      <c r="B383" s="94">
        <v>158313</v>
      </c>
      <c r="C383" s="94">
        <f>SUM(C385)</f>
        <v>157587.24</v>
      </c>
      <c r="D383" s="11">
        <f>B383-C383</f>
        <v>725.7600000000093</v>
      </c>
      <c r="E383" s="12">
        <f>C383/B383*100</f>
        <v>99.5415663906312</v>
      </c>
      <c r="F383" s="11">
        <v>92490.29</v>
      </c>
      <c r="G383" s="26"/>
      <c r="H383" s="26"/>
      <c r="I383" s="26"/>
      <c r="J383" s="26"/>
      <c r="K383" s="26"/>
      <c r="L383" s="100"/>
    </row>
    <row r="384" spans="1:12" s="89" customFormat="1" ht="19.5" customHeight="1">
      <c r="A384" s="57" t="s">
        <v>224</v>
      </c>
      <c r="B384" s="92"/>
      <c r="C384" s="92"/>
      <c r="D384" s="48"/>
      <c r="E384" s="50"/>
      <c r="F384" s="48"/>
      <c r="G384" s="99"/>
      <c r="H384" s="99"/>
      <c r="I384" s="99"/>
      <c r="J384" s="99"/>
      <c r="K384" s="99"/>
      <c r="L384" s="142"/>
    </row>
    <row r="385" spans="1:12" s="89" customFormat="1" ht="19.5" customHeight="1">
      <c r="A385" s="57" t="s">
        <v>429</v>
      </c>
      <c r="B385" s="92"/>
      <c r="C385" s="92">
        <v>157587.24</v>
      </c>
      <c r="D385" s="53"/>
      <c r="E385" s="54"/>
      <c r="F385" s="53"/>
      <c r="G385" s="99"/>
      <c r="H385" s="99"/>
      <c r="I385" s="99"/>
      <c r="J385" s="99"/>
      <c r="K385" s="99"/>
      <c r="L385" s="142"/>
    </row>
    <row r="386" spans="1:12" s="126" customFormat="1" ht="30" customHeight="1">
      <c r="A386" s="129" t="s">
        <v>98</v>
      </c>
      <c r="B386" s="108">
        <f>B383</f>
        <v>158313</v>
      </c>
      <c r="C386" s="108">
        <f>C383</f>
        <v>157587.24</v>
      </c>
      <c r="D386" s="167">
        <f>B386-C386</f>
        <v>725.7600000000093</v>
      </c>
      <c r="E386" s="168">
        <f>C386/B386*100</f>
        <v>99.5415663906312</v>
      </c>
      <c r="F386" s="167">
        <f>F383</f>
        <v>92490.29</v>
      </c>
      <c r="G386" s="26"/>
      <c r="H386" s="26"/>
      <c r="I386" s="26"/>
      <c r="J386" s="26"/>
      <c r="K386" s="26"/>
      <c r="L386" s="100"/>
    </row>
    <row r="387" spans="1:12" s="127" customFormat="1" ht="30.75" customHeight="1">
      <c r="A387" s="195" t="s">
        <v>55</v>
      </c>
      <c r="B387" s="196">
        <f>B386</f>
        <v>158313</v>
      </c>
      <c r="C387" s="196">
        <f>C386</f>
        <v>157587.24</v>
      </c>
      <c r="D387" s="197">
        <f>B387-C387</f>
        <v>725.7600000000093</v>
      </c>
      <c r="E387" s="198">
        <f>C387/B387*100</f>
        <v>99.5415663906312</v>
      </c>
      <c r="F387" s="197">
        <f>F386</f>
        <v>92490.29</v>
      </c>
      <c r="G387" s="26"/>
      <c r="H387" s="26"/>
      <c r="I387" s="26"/>
      <c r="J387" s="26"/>
      <c r="K387" s="26"/>
      <c r="L387" s="100"/>
    </row>
    <row r="388" spans="1:12" s="2" customFormat="1" ht="45" customHeight="1">
      <c r="A388" s="33" t="s">
        <v>234</v>
      </c>
      <c r="B388" s="94"/>
      <c r="C388" s="94"/>
      <c r="D388" s="21"/>
      <c r="E388" s="12"/>
      <c r="F388" s="11"/>
      <c r="G388" s="99"/>
      <c r="H388" s="99"/>
      <c r="I388" s="99"/>
      <c r="J388" s="99"/>
      <c r="K388" s="99"/>
      <c r="L388" s="99"/>
    </row>
    <row r="389" spans="1:12" s="39" customFormat="1" ht="24.75" customHeight="1">
      <c r="A389" s="33" t="s">
        <v>9</v>
      </c>
      <c r="B389" s="94">
        <v>10000</v>
      </c>
      <c r="C389" s="94">
        <v>0</v>
      </c>
      <c r="D389" s="21">
        <f aca="true" t="shared" si="4" ref="D389:D395">B389-C389</f>
        <v>10000</v>
      </c>
      <c r="E389" s="32">
        <f aca="true" t="shared" si="5" ref="E389:E395">C389/B389*100</f>
        <v>0</v>
      </c>
      <c r="F389" s="21">
        <v>8502.78</v>
      </c>
      <c r="G389" s="100"/>
      <c r="H389" s="100"/>
      <c r="I389" s="100"/>
      <c r="J389" s="100"/>
      <c r="K389" s="100"/>
      <c r="L389" s="100"/>
    </row>
    <row r="390" spans="1:12" s="39" customFormat="1" ht="24.75" customHeight="1">
      <c r="A390" s="33" t="s">
        <v>119</v>
      </c>
      <c r="B390" s="94">
        <v>2000</v>
      </c>
      <c r="C390" s="94">
        <v>0</v>
      </c>
      <c r="D390" s="21">
        <f t="shared" si="4"/>
        <v>2000</v>
      </c>
      <c r="E390" s="32">
        <f t="shared" si="5"/>
        <v>0</v>
      </c>
      <c r="F390" s="21">
        <v>0</v>
      </c>
      <c r="G390" s="100"/>
      <c r="H390" s="100"/>
      <c r="I390" s="100"/>
      <c r="J390" s="100"/>
      <c r="K390" s="100"/>
      <c r="L390" s="100"/>
    </row>
    <row r="391" spans="1:12" s="126" customFormat="1" ht="30" customHeight="1">
      <c r="A391" s="174" t="s">
        <v>95</v>
      </c>
      <c r="B391" s="166">
        <f>SUM(B389+B390)</f>
        <v>12000</v>
      </c>
      <c r="C391" s="166">
        <f>SUM(C389+C390)</f>
        <v>0</v>
      </c>
      <c r="D391" s="167">
        <f t="shared" si="4"/>
        <v>12000</v>
      </c>
      <c r="E391" s="168">
        <f t="shared" si="5"/>
        <v>0</v>
      </c>
      <c r="F391" s="167">
        <f>SUM(F389+F390)</f>
        <v>8502.78</v>
      </c>
      <c r="G391" s="100"/>
      <c r="H391" s="100"/>
      <c r="I391" s="100"/>
      <c r="J391" s="100"/>
      <c r="K391" s="100"/>
      <c r="L391" s="100"/>
    </row>
    <row r="392" spans="1:12" ht="24.75" customHeight="1">
      <c r="A392" s="62" t="s">
        <v>15</v>
      </c>
      <c r="B392" s="95">
        <v>500</v>
      </c>
      <c r="C392" s="95">
        <v>0</v>
      </c>
      <c r="D392" s="23">
        <f t="shared" si="4"/>
        <v>500</v>
      </c>
      <c r="E392" s="35">
        <f t="shared" si="5"/>
        <v>0</v>
      </c>
      <c r="F392" s="23">
        <v>0</v>
      </c>
      <c r="G392" s="100"/>
      <c r="H392" s="100"/>
      <c r="I392" s="100"/>
      <c r="J392" s="100"/>
      <c r="K392" s="100"/>
      <c r="L392" s="100"/>
    </row>
    <row r="393" spans="1:12" s="130" customFormat="1" ht="30" customHeight="1">
      <c r="A393" s="169" t="s">
        <v>96</v>
      </c>
      <c r="B393" s="166">
        <f>B392</f>
        <v>500</v>
      </c>
      <c r="C393" s="166">
        <f>C392</f>
        <v>0</v>
      </c>
      <c r="D393" s="167">
        <f t="shared" si="4"/>
        <v>500</v>
      </c>
      <c r="E393" s="168">
        <f t="shared" si="5"/>
        <v>0</v>
      </c>
      <c r="F393" s="167">
        <f>F392</f>
        <v>0</v>
      </c>
      <c r="G393" s="100"/>
      <c r="H393" s="100"/>
      <c r="I393" s="100"/>
      <c r="J393" s="100"/>
      <c r="K393" s="100"/>
      <c r="L393" s="100"/>
    </row>
    <row r="394" spans="1:12" ht="24.75" customHeight="1">
      <c r="A394" s="62" t="s">
        <v>17</v>
      </c>
      <c r="B394" s="95">
        <v>500</v>
      </c>
      <c r="C394" s="95">
        <v>0</v>
      </c>
      <c r="D394" s="23">
        <f t="shared" si="4"/>
        <v>500</v>
      </c>
      <c r="E394" s="35">
        <f t="shared" si="5"/>
        <v>0</v>
      </c>
      <c r="F394" s="23">
        <v>0</v>
      </c>
      <c r="G394" s="100"/>
      <c r="H394" s="100"/>
      <c r="I394" s="100"/>
      <c r="J394" s="100"/>
      <c r="K394" s="100"/>
      <c r="L394" s="100"/>
    </row>
    <row r="395" spans="1:12" ht="24.75" customHeight="1">
      <c r="A395" s="33" t="s">
        <v>19</v>
      </c>
      <c r="B395" s="94">
        <v>5000</v>
      </c>
      <c r="C395" s="94">
        <f>SUM(C397)</f>
        <v>26325</v>
      </c>
      <c r="D395" s="21">
        <f t="shared" si="4"/>
        <v>-21325</v>
      </c>
      <c r="E395" s="32">
        <f t="shared" si="5"/>
        <v>526.5</v>
      </c>
      <c r="F395" s="21">
        <v>28985.7</v>
      </c>
      <c r="G395" s="100"/>
      <c r="H395" s="100"/>
      <c r="I395" s="100"/>
      <c r="J395" s="100"/>
      <c r="K395" s="100"/>
      <c r="L395" s="100"/>
    </row>
    <row r="396" spans="1:12" s="89" customFormat="1" ht="19.5" customHeight="1">
      <c r="A396" s="57" t="s">
        <v>129</v>
      </c>
      <c r="B396" s="92"/>
      <c r="C396" s="92"/>
      <c r="D396" s="367" t="s">
        <v>164</v>
      </c>
      <c r="E396" s="74"/>
      <c r="F396" s="58"/>
      <c r="G396" s="142"/>
      <c r="H396" s="142"/>
      <c r="I396" s="142"/>
      <c r="J396" s="142"/>
      <c r="K396" s="142"/>
      <c r="L396" s="142"/>
    </row>
    <row r="397" spans="1:12" s="89" customFormat="1" ht="19.5" customHeight="1">
      <c r="A397" s="57" t="s">
        <v>431</v>
      </c>
      <c r="B397" s="92"/>
      <c r="C397" s="92">
        <v>26325</v>
      </c>
      <c r="D397" s="375"/>
      <c r="E397" s="74"/>
      <c r="F397" s="58"/>
      <c r="G397" s="142"/>
      <c r="H397" s="142"/>
      <c r="I397" s="142"/>
      <c r="J397" s="142"/>
      <c r="K397" s="142"/>
      <c r="L397" s="142"/>
    </row>
    <row r="398" spans="1:12" s="2" customFormat="1" ht="24.75" customHeight="1">
      <c r="A398" s="33" t="s">
        <v>20</v>
      </c>
      <c r="B398" s="21">
        <v>10000</v>
      </c>
      <c r="C398" s="94">
        <f>SUM(C399:C405)</f>
        <v>30757.71</v>
      </c>
      <c r="D398" s="217">
        <f>B398-C398</f>
        <v>-20757.71</v>
      </c>
      <c r="E398" s="32">
        <f>C398/B398*100</f>
        <v>307.57710000000003</v>
      </c>
      <c r="F398" s="21">
        <v>67754.81</v>
      </c>
      <c r="G398" s="99"/>
      <c r="H398" s="99"/>
      <c r="I398" s="99"/>
      <c r="J398" s="99"/>
      <c r="K398" s="99"/>
      <c r="L398" s="99"/>
    </row>
    <row r="399" spans="1:12" s="2" customFormat="1" ht="22.5" customHeight="1">
      <c r="A399" s="57" t="s">
        <v>221</v>
      </c>
      <c r="B399" s="58"/>
      <c r="C399" s="92">
        <v>24403.2</v>
      </c>
      <c r="D399" s="367" t="s">
        <v>164</v>
      </c>
      <c r="E399" s="74"/>
      <c r="F399" s="58"/>
      <c r="G399" s="99"/>
      <c r="H399" s="99"/>
      <c r="I399" s="99"/>
      <c r="J399" s="99"/>
      <c r="K399" s="99"/>
      <c r="L399" s="99"/>
    </row>
    <row r="400" spans="1:12" s="51" customFormat="1" ht="22.5" customHeight="1">
      <c r="A400" s="45" t="s">
        <v>222</v>
      </c>
      <c r="B400" s="48"/>
      <c r="C400" s="215"/>
      <c r="D400" s="367"/>
      <c r="E400" s="50"/>
      <c r="F400" s="48"/>
      <c r="G400" s="88"/>
      <c r="H400" s="88"/>
      <c r="I400" s="88"/>
      <c r="J400" s="88"/>
      <c r="K400" s="88"/>
      <c r="L400" s="64"/>
    </row>
    <row r="401" spans="1:12" s="51" customFormat="1" ht="22.5" customHeight="1">
      <c r="A401" s="45" t="s">
        <v>229</v>
      </c>
      <c r="B401" s="48"/>
      <c r="C401" s="49">
        <v>1219.51</v>
      </c>
      <c r="D401" s="97"/>
      <c r="E401" s="50"/>
      <c r="F401" s="48"/>
      <c r="G401" s="88"/>
      <c r="H401" s="88"/>
      <c r="I401" s="88"/>
      <c r="J401" s="88"/>
      <c r="K401" s="88"/>
      <c r="L401" s="64"/>
    </row>
    <row r="402" spans="1:12" s="51" customFormat="1" ht="22.5" customHeight="1">
      <c r="A402" s="45" t="s">
        <v>438</v>
      </c>
      <c r="B402" s="48"/>
      <c r="C402" s="49">
        <v>2000</v>
      </c>
      <c r="D402" s="97"/>
      <c r="E402" s="50"/>
      <c r="F402" s="48"/>
      <c r="G402" s="88"/>
      <c r="H402" s="88"/>
      <c r="I402" s="88"/>
      <c r="J402" s="88"/>
      <c r="K402" s="88"/>
      <c r="L402" s="88"/>
    </row>
    <row r="403" spans="1:12" s="51" customFormat="1" ht="22.5" customHeight="1">
      <c r="A403" s="45" t="s">
        <v>223</v>
      </c>
      <c r="B403" s="48"/>
      <c r="C403" s="49"/>
      <c r="D403" s="97"/>
      <c r="E403" s="50"/>
      <c r="F403" s="48"/>
      <c r="G403" s="88"/>
      <c r="H403" s="88"/>
      <c r="I403" s="88"/>
      <c r="J403" s="88"/>
      <c r="K403" s="88"/>
      <c r="L403" s="88"/>
    </row>
    <row r="404" spans="1:12" s="2" customFormat="1" ht="22.5" customHeight="1">
      <c r="A404" s="57" t="s">
        <v>432</v>
      </c>
      <c r="B404" s="58"/>
      <c r="C404" s="92">
        <v>2635</v>
      </c>
      <c r="D404" s="97"/>
      <c r="E404" s="74"/>
      <c r="F404" s="58"/>
      <c r="G404" s="99"/>
      <c r="H404" s="99"/>
      <c r="I404" s="99"/>
      <c r="J404" s="99"/>
      <c r="K404" s="99"/>
      <c r="L404" s="99"/>
    </row>
    <row r="405" spans="1:12" s="2" customFormat="1" ht="22.5" customHeight="1">
      <c r="A405" s="57" t="s">
        <v>437</v>
      </c>
      <c r="B405" s="59"/>
      <c r="C405" s="92">
        <v>500</v>
      </c>
      <c r="D405" s="97"/>
      <c r="E405" s="74"/>
      <c r="F405" s="58"/>
      <c r="G405" s="99"/>
      <c r="H405" s="99"/>
      <c r="I405" s="99"/>
      <c r="J405" s="99"/>
      <c r="K405" s="99"/>
      <c r="L405" s="99"/>
    </row>
    <row r="406" spans="1:12" ht="24.75" customHeight="1">
      <c r="A406" s="33" t="s">
        <v>22</v>
      </c>
      <c r="B406" s="94">
        <f>SUM(B408,B410)</f>
        <v>90274.54</v>
      </c>
      <c r="C406" s="94">
        <f>SUM(C407:C410)</f>
        <v>6920.49</v>
      </c>
      <c r="D406" s="21">
        <f aca="true" t="shared" si="6" ref="D406:D412">B406-C406</f>
        <v>83354.04999999999</v>
      </c>
      <c r="E406" s="32">
        <f aca="true" t="shared" si="7" ref="E406:E412">C406/B406*100</f>
        <v>7.666048478341734</v>
      </c>
      <c r="F406" s="21">
        <v>0</v>
      </c>
      <c r="G406" s="100"/>
      <c r="H406" s="100"/>
      <c r="I406" s="100"/>
      <c r="J406" s="100"/>
      <c r="K406" s="100"/>
      <c r="L406" s="100"/>
    </row>
    <row r="407" spans="1:12" s="89" customFormat="1" ht="21.75" customHeight="1">
      <c r="A407" s="57" t="s">
        <v>111</v>
      </c>
      <c r="B407" s="206" t="s">
        <v>251</v>
      </c>
      <c r="C407" s="92"/>
      <c r="D407" s="58"/>
      <c r="E407" s="74"/>
      <c r="F407" s="58"/>
      <c r="G407" s="164"/>
      <c r="H407" s="142"/>
      <c r="I407" s="142"/>
      <c r="J407" s="142"/>
      <c r="K407" s="142"/>
      <c r="L407" s="142"/>
    </row>
    <row r="408" spans="1:12" s="89" customFormat="1" ht="21.75" customHeight="1">
      <c r="A408" s="57" t="s">
        <v>433</v>
      </c>
      <c r="B408" s="92">
        <v>88000</v>
      </c>
      <c r="C408" s="92">
        <v>4400</v>
      </c>
      <c r="D408" s="58"/>
      <c r="E408" s="74"/>
      <c r="F408" s="58"/>
      <c r="G408" s="142"/>
      <c r="H408" s="142"/>
      <c r="I408" s="142"/>
      <c r="J408" s="142"/>
      <c r="K408" s="142"/>
      <c r="L408" s="142"/>
    </row>
    <row r="409" spans="1:12" s="89" customFormat="1" ht="21.75" customHeight="1">
      <c r="A409" s="57" t="s">
        <v>60</v>
      </c>
      <c r="B409" s="206" t="s">
        <v>252</v>
      </c>
      <c r="C409" s="92"/>
      <c r="D409" s="58"/>
      <c r="E409" s="74"/>
      <c r="F409" s="58"/>
      <c r="G409" s="142"/>
      <c r="H409" s="142"/>
      <c r="I409" s="142"/>
      <c r="J409" s="142"/>
      <c r="K409" s="142"/>
      <c r="L409" s="142"/>
    </row>
    <row r="410" spans="1:12" s="89" customFormat="1" ht="21.75" customHeight="1">
      <c r="A410" s="61" t="s">
        <v>434</v>
      </c>
      <c r="B410" s="93">
        <v>2274.54</v>
      </c>
      <c r="C410" s="93">
        <v>2520.49</v>
      </c>
      <c r="D410" s="59"/>
      <c r="E410" s="76"/>
      <c r="F410" s="59"/>
      <c r="G410" s="142"/>
      <c r="H410" s="142"/>
      <c r="I410" s="142"/>
      <c r="J410" s="142"/>
      <c r="K410" s="142"/>
      <c r="L410" s="142"/>
    </row>
    <row r="411" spans="1:12" ht="24.75" customHeight="1">
      <c r="A411" s="86" t="s">
        <v>23</v>
      </c>
      <c r="B411" s="95">
        <v>500</v>
      </c>
      <c r="C411" s="95">
        <v>0</v>
      </c>
      <c r="D411" s="23">
        <f t="shared" si="6"/>
        <v>500</v>
      </c>
      <c r="E411" s="35">
        <f t="shared" si="7"/>
        <v>0</v>
      </c>
      <c r="F411" s="23">
        <v>0</v>
      </c>
      <c r="G411" s="100"/>
      <c r="H411" s="100"/>
      <c r="I411" s="100"/>
      <c r="J411" s="100"/>
      <c r="K411" s="100"/>
      <c r="L411" s="100"/>
    </row>
    <row r="412" spans="1:12" ht="24.75" customHeight="1">
      <c r="A412" s="33" t="s">
        <v>24</v>
      </c>
      <c r="B412" s="94">
        <v>500</v>
      </c>
      <c r="C412" s="94">
        <f>SUM(C413:C416)</f>
        <v>6096.48</v>
      </c>
      <c r="D412" s="21">
        <f t="shared" si="6"/>
        <v>-5596.48</v>
      </c>
      <c r="E412" s="32">
        <f t="shared" si="7"/>
        <v>1219.2959999999998</v>
      </c>
      <c r="F412" s="21">
        <v>114.06</v>
      </c>
      <c r="G412" s="100"/>
      <c r="H412" s="100"/>
      <c r="I412" s="100"/>
      <c r="J412" s="100"/>
      <c r="K412" s="100"/>
      <c r="L412" s="100"/>
    </row>
    <row r="413" spans="1:6" s="142" customFormat="1" ht="21.75" customHeight="1">
      <c r="A413" s="57" t="s">
        <v>165</v>
      </c>
      <c r="B413" s="92"/>
      <c r="C413" s="92"/>
      <c r="D413" s="367" t="s">
        <v>164</v>
      </c>
      <c r="E413" s="74"/>
      <c r="F413" s="58"/>
    </row>
    <row r="414" spans="1:12" s="51" customFormat="1" ht="21.75" customHeight="1">
      <c r="A414" s="71" t="s">
        <v>243</v>
      </c>
      <c r="B414" s="49"/>
      <c r="C414" s="49">
        <v>988.18</v>
      </c>
      <c r="D414" s="367"/>
      <c r="E414" s="50"/>
      <c r="F414" s="48"/>
      <c r="G414" s="99"/>
      <c r="H414" s="99"/>
      <c r="I414" s="99"/>
      <c r="J414" s="99"/>
      <c r="K414" s="99"/>
      <c r="L414" s="88"/>
    </row>
    <row r="415" spans="1:12" s="51" customFormat="1" ht="21.75" customHeight="1">
      <c r="A415" s="71" t="s">
        <v>436</v>
      </c>
      <c r="B415" s="49"/>
      <c r="C415" s="49">
        <v>914</v>
      </c>
      <c r="D415" s="97"/>
      <c r="E415" s="50"/>
      <c r="F415" s="48"/>
      <c r="G415" s="99"/>
      <c r="H415" s="99"/>
      <c r="I415" s="99"/>
      <c r="J415" s="99"/>
      <c r="K415" s="99"/>
      <c r="L415" s="88"/>
    </row>
    <row r="416" spans="1:12" s="89" customFormat="1" ht="21.75" customHeight="1">
      <c r="A416" s="61" t="s">
        <v>435</v>
      </c>
      <c r="B416" s="93"/>
      <c r="C416" s="93">
        <v>4194.3</v>
      </c>
      <c r="D416" s="98"/>
      <c r="E416" s="76"/>
      <c r="F416" s="59"/>
      <c r="G416" s="142"/>
      <c r="H416" s="142"/>
      <c r="I416" s="142"/>
      <c r="J416" s="142"/>
      <c r="K416" s="142"/>
      <c r="L416" s="142"/>
    </row>
    <row r="417" spans="1:12" s="130" customFormat="1" ht="30" customHeight="1">
      <c r="A417" s="174" t="s">
        <v>97</v>
      </c>
      <c r="B417" s="166">
        <f>SUM(B394,B395,B398,B406,B411,B412)</f>
        <v>106774.54</v>
      </c>
      <c r="C417" s="166">
        <f>SUM(C394,C395,C398,C406,C411,C412)</f>
        <v>70099.68</v>
      </c>
      <c r="D417" s="167">
        <f aca="true" t="shared" si="8" ref="D417:D426">B417-C417</f>
        <v>36674.86</v>
      </c>
      <c r="E417" s="110">
        <f>C417/B417*100</f>
        <v>65.65205525586904</v>
      </c>
      <c r="F417" s="167">
        <f>SUM(F394:F412)</f>
        <v>96854.56999999999</v>
      </c>
      <c r="G417" s="100"/>
      <c r="H417" s="100"/>
      <c r="I417" s="100"/>
      <c r="J417" s="100"/>
      <c r="K417" s="100"/>
      <c r="L417" s="100"/>
    </row>
    <row r="418" spans="1:6" s="135" customFormat="1" ht="24.75" customHeight="1">
      <c r="A418" s="189" t="s">
        <v>120</v>
      </c>
      <c r="B418" s="190">
        <v>6000</v>
      </c>
      <c r="C418" s="191">
        <f>SUM(C419:C421)</f>
        <v>52695.15</v>
      </c>
      <c r="D418" s="252">
        <f t="shared" si="8"/>
        <v>-46695.15</v>
      </c>
      <c r="E418" s="12">
        <f>C418/B418*100</f>
        <v>878.2524999999999</v>
      </c>
      <c r="F418" s="193">
        <v>0</v>
      </c>
    </row>
    <row r="419" spans="1:6" s="135" customFormat="1" ht="21.75" customHeight="1">
      <c r="A419" s="176" t="s">
        <v>439</v>
      </c>
      <c r="B419" s="177"/>
      <c r="C419" s="178">
        <v>13911</v>
      </c>
      <c r="D419" s="367" t="s">
        <v>164</v>
      </c>
      <c r="E419" s="50"/>
      <c r="F419" s="180"/>
    </row>
    <row r="420" spans="1:6" s="135" customFormat="1" ht="21.75" customHeight="1">
      <c r="A420" s="176" t="s">
        <v>440</v>
      </c>
      <c r="B420" s="177"/>
      <c r="C420" s="178">
        <v>31872</v>
      </c>
      <c r="D420" s="367"/>
      <c r="E420" s="50"/>
      <c r="F420" s="180"/>
    </row>
    <row r="421" spans="1:6" s="135" customFormat="1" ht="21.75" customHeight="1">
      <c r="A421" s="176" t="s">
        <v>441</v>
      </c>
      <c r="B421" s="177"/>
      <c r="C421" s="178">
        <v>6912.15</v>
      </c>
      <c r="D421" s="254"/>
      <c r="E421" s="54"/>
      <c r="F421" s="180"/>
    </row>
    <row r="422" spans="1:6" s="136" customFormat="1" ht="30" customHeight="1">
      <c r="A422" s="181" t="s">
        <v>121</v>
      </c>
      <c r="B422" s="182">
        <f>SUM(B418)</f>
        <v>6000</v>
      </c>
      <c r="C422" s="214">
        <f>SUM(C418)</f>
        <v>52695.15</v>
      </c>
      <c r="D422" s="182">
        <f t="shared" si="8"/>
        <v>-46695.15</v>
      </c>
      <c r="E422" s="253">
        <f>C422/B422*100</f>
        <v>878.2524999999999</v>
      </c>
      <c r="F422" s="182">
        <f>SUM(F418)</f>
        <v>0</v>
      </c>
    </row>
    <row r="423" spans="1:11" ht="24.75" customHeight="1">
      <c r="A423" s="33" t="s">
        <v>25</v>
      </c>
      <c r="B423" s="94">
        <v>27000</v>
      </c>
      <c r="C423" s="94">
        <f>C424</f>
        <v>13337.95</v>
      </c>
      <c r="D423" s="21">
        <f t="shared" si="8"/>
        <v>13662.05</v>
      </c>
      <c r="E423" s="32">
        <f>C423/B423*100</f>
        <v>49.39981481481482</v>
      </c>
      <c r="F423" s="21">
        <v>36080.11</v>
      </c>
      <c r="G423" s="100"/>
      <c r="H423" s="100"/>
      <c r="I423" s="100"/>
      <c r="J423" s="100"/>
      <c r="K423" s="100"/>
    </row>
    <row r="424" spans="1:12" s="89" customFormat="1" ht="19.5" customHeight="1">
      <c r="A424" s="57" t="s">
        <v>26</v>
      </c>
      <c r="B424" s="92"/>
      <c r="C424" s="92">
        <v>13337.95</v>
      </c>
      <c r="D424" s="58"/>
      <c r="E424" s="74"/>
      <c r="F424" s="58"/>
      <c r="G424" s="142"/>
      <c r="H424" s="142"/>
      <c r="I424" s="142"/>
      <c r="J424" s="142"/>
      <c r="K424" s="142"/>
      <c r="L424" s="142"/>
    </row>
    <row r="425" spans="1:12" s="130" customFormat="1" ht="30" customHeight="1">
      <c r="A425" s="174" t="s">
        <v>98</v>
      </c>
      <c r="B425" s="166">
        <f>B423</f>
        <v>27000</v>
      </c>
      <c r="C425" s="166">
        <f>C423</f>
        <v>13337.95</v>
      </c>
      <c r="D425" s="167">
        <f t="shared" si="8"/>
        <v>13662.05</v>
      </c>
      <c r="E425" s="168">
        <f>C425/B425*100</f>
        <v>49.39981481481482</v>
      </c>
      <c r="F425" s="167">
        <f>F423</f>
        <v>36080.11</v>
      </c>
      <c r="G425" s="100"/>
      <c r="H425" s="100"/>
      <c r="I425" s="100"/>
      <c r="J425" s="100"/>
      <c r="K425" s="100"/>
      <c r="L425" s="159"/>
    </row>
    <row r="426" spans="1:11" ht="24.75" customHeight="1">
      <c r="A426" s="43" t="s">
        <v>32</v>
      </c>
      <c r="B426" s="91">
        <v>0</v>
      </c>
      <c r="C426" s="91">
        <f>SUM(C427:C433)</f>
        <v>45000</v>
      </c>
      <c r="D426" s="21">
        <f t="shared" si="8"/>
        <v>-45000</v>
      </c>
      <c r="E426" s="38"/>
      <c r="F426" s="37">
        <v>0</v>
      </c>
      <c r="G426" s="100"/>
      <c r="H426" s="100"/>
      <c r="I426" s="100"/>
      <c r="J426" s="100"/>
      <c r="K426" s="100"/>
    </row>
    <row r="427" spans="1:12" s="89" customFormat="1" ht="21.75" customHeight="1">
      <c r="A427" s="57" t="s">
        <v>249</v>
      </c>
      <c r="B427" s="92"/>
      <c r="C427" s="92">
        <v>15000</v>
      </c>
      <c r="D427" s="369" t="s">
        <v>164</v>
      </c>
      <c r="E427" s="74"/>
      <c r="F427" s="58"/>
      <c r="G427" s="142"/>
      <c r="H427" s="142"/>
      <c r="I427" s="142"/>
      <c r="J427" s="142"/>
      <c r="K427" s="142"/>
      <c r="L427" s="142"/>
    </row>
    <row r="428" spans="1:12" s="89" customFormat="1" ht="21.75" customHeight="1">
      <c r="A428" s="57" t="s">
        <v>167</v>
      </c>
      <c r="B428" s="92"/>
      <c r="C428" s="92"/>
      <c r="D428" s="370"/>
      <c r="E428" s="74"/>
      <c r="F428" s="58"/>
      <c r="G428" s="142"/>
      <c r="H428" s="142"/>
      <c r="I428" s="142"/>
      <c r="J428" s="142"/>
      <c r="K428" s="142"/>
      <c r="L428" s="142"/>
    </row>
    <row r="429" spans="1:12" s="89" customFormat="1" ht="21.75" customHeight="1">
      <c r="A429" s="57" t="s">
        <v>168</v>
      </c>
      <c r="B429" s="92"/>
      <c r="C429" s="92"/>
      <c r="D429" s="58"/>
      <c r="E429" s="74"/>
      <c r="F429" s="58"/>
      <c r="G429" s="142"/>
      <c r="H429" s="142"/>
      <c r="I429" s="142"/>
      <c r="J429" s="142"/>
      <c r="K429" s="142"/>
      <c r="L429" s="142"/>
    </row>
    <row r="430" spans="1:12" s="89" customFormat="1" ht="21.75" customHeight="1">
      <c r="A430" s="57" t="s">
        <v>250</v>
      </c>
      <c r="B430" s="92"/>
      <c r="C430" s="92">
        <v>15000</v>
      </c>
      <c r="D430" s="58"/>
      <c r="E430" s="74"/>
      <c r="F430" s="58"/>
      <c r="G430" s="142"/>
      <c r="H430" s="142"/>
      <c r="I430" s="142"/>
      <c r="J430" s="142"/>
      <c r="K430" s="142"/>
      <c r="L430" s="142"/>
    </row>
    <row r="431" spans="1:12" s="89" customFormat="1" ht="21.75" customHeight="1">
      <c r="A431" s="61" t="s">
        <v>169</v>
      </c>
      <c r="B431" s="93"/>
      <c r="C431" s="93"/>
      <c r="D431" s="59"/>
      <c r="E431" s="76"/>
      <c r="F431" s="59"/>
      <c r="G431" s="142"/>
      <c r="H431" s="142"/>
      <c r="I431" s="142"/>
      <c r="J431" s="142"/>
      <c r="K431" s="142"/>
      <c r="L431" s="142"/>
    </row>
    <row r="432" spans="1:12" s="89" customFormat="1" ht="19.5" customHeight="1">
      <c r="A432" s="57" t="s">
        <v>186</v>
      </c>
      <c r="B432" s="92"/>
      <c r="C432" s="92">
        <v>15000</v>
      </c>
      <c r="D432" s="58"/>
      <c r="E432" s="74"/>
      <c r="F432" s="58"/>
      <c r="G432" s="142"/>
      <c r="H432" s="142"/>
      <c r="I432" s="142"/>
      <c r="J432" s="142"/>
      <c r="K432" s="142"/>
      <c r="L432" s="142"/>
    </row>
    <row r="433" spans="1:12" s="89" customFormat="1" ht="19.5" customHeight="1">
      <c r="A433" s="57" t="s">
        <v>187</v>
      </c>
      <c r="B433" s="92"/>
      <c r="C433" s="92"/>
      <c r="D433" s="58"/>
      <c r="E433" s="74"/>
      <c r="F433" s="58"/>
      <c r="G433" s="142"/>
      <c r="H433" s="142"/>
      <c r="I433" s="142"/>
      <c r="J433" s="142"/>
      <c r="K433" s="142"/>
      <c r="L433" s="142"/>
    </row>
    <row r="434" spans="1:12" s="130" customFormat="1" ht="30" customHeight="1">
      <c r="A434" s="174" t="s">
        <v>166</v>
      </c>
      <c r="B434" s="166">
        <f>SUM(B426)</f>
        <v>0</v>
      </c>
      <c r="C434" s="166">
        <f>SUM(C426)</f>
        <v>45000</v>
      </c>
      <c r="D434" s="167">
        <f>B434-C434</f>
        <v>-45000</v>
      </c>
      <c r="E434" s="168"/>
      <c r="F434" s="167">
        <f>SUM(F426)</f>
        <v>0</v>
      </c>
      <c r="G434" s="100"/>
      <c r="H434" s="100"/>
      <c r="I434" s="100"/>
      <c r="J434" s="100"/>
      <c r="K434" s="100"/>
      <c r="L434" s="159"/>
    </row>
    <row r="435" spans="1:12" s="131" customFormat="1" ht="34.5" customHeight="1">
      <c r="A435" s="200" t="s">
        <v>114</v>
      </c>
      <c r="B435" s="201">
        <f>SUM(B391,B393,B417,B425,B422,B434)</f>
        <v>152274.53999999998</v>
      </c>
      <c r="C435" s="201">
        <f>SUM(C391,C393,C417,C425,C422,C434)</f>
        <v>181132.78</v>
      </c>
      <c r="D435" s="201">
        <f>B435-C435</f>
        <v>-28858.24000000002</v>
      </c>
      <c r="E435" s="202">
        <f>C435/B435*100</f>
        <v>118.95145439283547</v>
      </c>
      <c r="F435" s="201">
        <f>SUM(F391,F393,F417,F425,F422,F434)</f>
        <v>141437.46</v>
      </c>
      <c r="G435" s="100"/>
      <c r="H435" s="100"/>
      <c r="I435" s="100"/>
      <c r="J435" s="100"/>
      <c r="K435" s="100"/>
      <c r="L435" s="159"/>
    </row>
    <row r="436" spans="1:12" s="39" customFormat="1" ht="34.5" customHeight="1">
      <c r="A436" s="43" t="s">
        <v>84</v>
      </c>
      <c r="B436" s="91"/>
      <c r="C436" s="91"/>
      <c r="D436" s="37"/>
      <c r="E436" s="67"/>
      <c r="F436" s="66"/>
      <c r="G436" s="26"/>
      <c r="H436" s="26"/>
      <c r="I436" s="26"/>
      <c r="J436" s="26"/>
      <c r="K436" s="26"/>
      <c r="L436" s="100"/>
    </row>
    <row r="437" spans="1:12" s="39" customFormat="1" ht="24.75" customHeight="1">
      <c r="A437" s="33" t="s">
        <v>83</v>
      </c>
      <c r="B437" s="94">
        <v>1181000</v>
      </c>
      <c r="C437" s="94">
        <f>SUM(C438:C480)</f>
        <v>1137517.05</v>
      </c>
      <c r="D437" s="21">
        <f>B437-C437</f>
        <v>43482.94999999995</v>
      </c>
      <c r="E437" s="32">
        <f>C437/B437*100</f>
        <v>96.31812447078747</v>
      </c>
      <c r="F437" s="21">
        <v>0</v>
      </c>
      <c r="G437" s="26"/>
      <c r="H437" s="26"/>
      <c r="I437" s="26"/>
      <c r="J437" s="26"/>
      <c r="K437" s="26"/>
      <c r="L437" s="100"/>
    </row>
    <row r="438" spans="1:12" s="89" customFormat="1" ht="18.75" customHeight="1">
      <c r="A438" s="57" t="s">
        <v>178</v>
      </c>
      <c r="B438" s="92"/>
      <c r="C438" s="92">
        <v>69064.42</v>
      </c>
      <c r="D438" s="48"/>
      <c r="E438" s="50"/>
      <c r="F438" s="48"/>
      <c r="G438" s="99"/>
      <c r="H438" s="99"/>
      <c r="I438" s="99"/>
      <c r="J438" s="99"/>
      <c r="K438" s="99"/>
      <c r="L438" s="142"/>
    </row>
    <row r="439" spans="1:12" s="89" customFormat="1" ht="18.75" customHeight="1">
      <c r="A439" s="57" t="s">
        <v>442</v>
      </c>
      <c r="B439" s="92"/>
      <c r="C439" s="92"/>
      <c r="D439" s="48"/>
      <c r="E439" s="50"/>
      <c r="F439" s="48"/>
      <c r="G439" s="99"/>
      <c r="H439" s="99"/>
      <c r="I439" s="99"/>
      <c r="J439" s="99"/>
      <c r="K439" s="99"/>
      <c r="L439" s="142"/>
    </row>
    <row r="440" spans="1:12" s="89" customFormat="1" ht="18.75" customHeight="1">
      <c r="A440" s="57" t="s">
        <v>179</v>
      </c>
      <c r="B440" s="92"/>
      <c r="C440" s="92">
        <v>64203.15</v>
      </c>
      <c r="D440" s="48"/>
      <c r="E440" s="50"/>
      <c r="F440" s="48"/>
      <c r="G440" s="99"/>
      <c r="H440" s="99"/>
      <c r="I440" s="99"/>
      <c r="J440" s="99"/>
      <c r="K440" s="99"/>
      <c r="L440" s="142"/>
    </row>
    <row r="441" spans="1:12" s="89" customFormat="1" ht="18.75" customHeight="1">
      <c r="A441" s="57" t="s">
        <v>180</v>
      </c>
      <c r="B441" s="92"/>
      <c r="C441" s="92"/>
      <c r="D441" s="48"/>
      <c r="E441" s="50"/>
      <c r="F441" s="48"/>
      <c r="G441" s="99"/>
      <c r="H441" s="99"/>
      <c r="I441" s="99"/>
      <c r="J441" s="99"/>
      <c r="K441" s="99"/>
      <c r="L441" s="142"/>
    </row>
    <row r="442" spans="1:12" s="89" customFormat="1" ht="18.75" customHeight="1">
      <c r="A442" s="57" t="s">
        <v>181</v>
      </c>
      <c r="B442" s="92"/>
      <c r="C442" s="92">
        <v>43945.15</v>
      </c>
      <c r="D442" s="48"/>
      <c r="E442" s="50"/>
      <c r="F442" s="48"/>
      <c r="G442" s="99"/>
      <c r="H442" s="99"/>
      <c r="I442" s="99"/>
      <c r="J442" s="99"/>
      <c r="K442" s="99"/>
      <c r="L442" s="142"/>
    </row>
    <row r="443" spans="1:12" s="89" customFormat="1" ht="18.75" customHeight="1">
      <c r="A443" s="57" t="s">
        <v>182</v>
      </c>
      <c r="B443" s="92"/>
      <c r="C443" s="92">
        <v>62627.39</v>
      </c>
      <c r="D443" s="48"/>
      <c r="E443" s="50"/>
      <c r="F443" s="48"/>
      <c r="G443" s="99"/>
      <c r="H443" s="99"/>
      <c r="I443" s="99"/>
      <c r="J443" s="99"/>
      <c r="K443" s="99"/>
      <c r="L443" s="142"/>
    </row>
    <row r="444" spans="1:12" s="89" customFormat="1" ht="18.75" customHeight="1">
      <c r="A444" s="57" t="s">
        <v>443</v>
      </c>
      <c r="B444" s="92"/>
      <c r="C444" s="92"/>
      <c r="D444" s="48"/>
      <c r="E444" s="50"/>
      <c r="F444" s="48"/>
      <c r="G444" s="99"/>
      <c r="H444" s="99"/>
      <c r="I444" s="99"/>
      <c r="J444" s="99"/>
      <c r="K444" s="99"/>
      <c r="L444" s="142"/>
    </row>
    <row r="445" spans="1:12" s="89" customFormat="1" ht="18.75" customHeight="1">
      <c r="A445" s="57" t="s">
        <v>191</v>
      </c>
      <c r="B445" s="92"/>
      <c r="C445" s="92">
        <v>99170.52</v>
      </c>
      <c r="D445" s="48"/>
      <c r="E445" s="50"/>
      <c r="F445" s="48"/>
      <c r="G445" s="99"/>
      <c r="H445" s="99"/>
      <c r="I445" s="99"/>
      <c r="J445" s="99"/>
      <c r="K445" s="99"/>
      <c r="L445" s="142"/>
    </row>
    <row r="446" spans="1:12" s="89" customFormat="1" ht="18.75" customHeight="1">
      <c r="A446" s="57" t="s">
        <v>444</v>
      </c>
      <c r="B446" s="92"/>
      <c r="C446" s="92"/>
      <c r="D446" s="48"/>
      <c r="E446" s="50"/>
      <c r="F446" s="48"/>
      <c r="G446" s="99"/>
      <c r="H446" s="99"/>
      <c r="I446" s="99"/>
      <c r="J446" s="99"/>
      <c r="K446" s="99"/>
      <c r="L446" s="142"/>
    </row>
    <row r="447" spans="1:12" s="89" customFormat="1" ht="18.75" customHeight="1">
      <c r="A447" s="57" t="s">
        <v>445</v>
      </c>
      <c r="B447" s="92"/>
      <c r="C447" s="92"/>
      <c r="D447" s="48"/>
      <c r="E447" s="50"/>
      <c r="F447" s="48"/>
      <c r="G447" s="99"/>
      <c r="H447" s="99"/>
      <c r="I447" s="99"/>
      <c r="J447" s="99"/>
      <c r="K447" s="99"/>
      <c r="L447" s="142"/>
    </row>
    <row r="448" spans="1:12" s="89" customFormat="1" ht="18.75" customHeight="1">
      <c r="A448" s="57" t="s">
        <v>192</v>
      </c>
      <c r="B448" s="92"/>
      <c r="C448" s="92">
        <v>75309.88</v>
      </c>
      <c r="D448" s="48"/>
      <c r="E448" s="50"/>
      <c r="F448" s="48"/>
      <c r="G448" s="99"/>
      <c r="H448" s="99"/>
      <c r="I448" s="99"/>
      <c r="J448" s="99"/>
      <c r="K448" s="99"/>
      <c r="L448" s="142"/>
    </row>
    <row r="449" spans="1:12" s="89" customFormat="1" ht="18.75" customHeight="1">
      <c r="A449" s="57" t="s">
        <v>446</v>
      </c>
      <c r="B449" s="92"/>
      <c r="C449" s="92"/>
      <c r="D449" s="48"/>
      <c r="E449" s="50"/>
      <c r="F449" s="48"/>
      <c r="G449" s="99"/>
      <c r="H449" s="99"/>
      <c r="I449" s="99"/>
      <c r="J449" s="99"/>
      <c r="K449" s="99"/>
      <c r="L449" s="142"/>
    </row>
    <row r="450" spans="1:12" s="89" customFormat="1" ht="18.75" customHeight="1">
      <c r="A450" s="57" t="s">
        <v>188</v>
      </c>
      <c r="B450" s="92"/>
      <c r="C450" s="92">
        <v>78920.97</v>
      </c>
      <c r="D450" s="48"/>
      <c r="E450" s="50"/>
      <c r="F450" s="48"/>
      <c r="G450" s="99"/>
      <c r="H450" s="99"/>
      <c r="I450" s="99"/>
      <c r="J450" s="99"/>
      <c r="K450" s="99"/>
      <c r="L450" s="142"/>
    </row>
    <row r="451" spans="1:12" s="89" customFormat="1" ht="18.75" customHeight="1">
      <c r="A451" s="57" t="s">
        <v>447</v>
      </c>
      <c r="B451" s="92"/>
      <c r="C451" s="92"/>
      <c r="D451" s="48"/>
      <c r="E451" s="50"/>
      <c r="F451" s="48"/>
      <c r="G451" s="99"/>
      <c r="H451" s="99"/>
      <c r="I451" s="99"/>
      <c r="J451" s="99"/>
      <c r="K451" s="99"/>
      <c r="L451" s="142"/>
    </row>
    <row r="452" spans="1:12" s="89" customFormat="1" ht="18.75" customHeight="1">
      <c r="A452" s="57" t="s">
        <v>449</v>
      </c>
      <c r="B452" s="92"/>
      <c r="C452" s="92"/>
      <c r="D452" s="48"/>
      <c r="E452" s="50"/>
      <c r="F452" s="48"/>
      <c r="G452" s="99"/>
      <c r="H452" s="99"/>
      <c r="I452" s="99"/>
      <c r="J452" s="99"/>
      <c r="K452" s="99"/>
      <c r="L452" s="142"/>
    </row>
    <row r="453" spans="1:12" s="89" customFormat="1" ht="18.75" customHeight="1">
      <c r="A453" s="61" t="s">
        <v>448</v>
      </c>
      <c r="B453" s="93"/>
      <c r="C453" s="93"/>
      <c r="D453" s="53"/>
      <c r="E453" s="54"/>
      <c r="F453" s="53"/>
      <c r="G453" s="99"/>
      <c r="H453" s="99"/>
      <c r="I453" s="99"/>
      <c r="J453" s="99"/>
      <c r="K453" s="99"/>
      <c r="L453" s="142"/>
    </row>
    <row r="454" spans="1:12" s="89" customFormat="1" ht="19.5" customHeight="1">
      <c r="A454" s="57" t="s">
        <v>189</v>
      </c>
      <c r="B454" s="92"/>
      <c r="C454" s="92">
        <v>67128.29</v>
      </c>
      <c r="D454" s="48"/>
      <c r="E454" s="50"/>
      <c r="F454" s="48"/>
      <c r="G454" s="99"/>
      <c r="H454" s="99"/>
      <c r="I454" s="99"/>
      <c r="J454" s="99"/>
      <c r="K454" s="99"/>
      <c r="L454" s="142"/>
    </row>
    <row r="455" spans="1:12" s="89" customFormat="1" ht="19.5" customHeight="1">
      <c r="A455" s="57" t="s">
        <v>447</v>
      </c>
      <c r="B455" s="92"/>
      <c r="C455" s="92"/>
      <c r="D455" s="48"/>
      <c r="E455" s="50"/>
      <c r="F455" s="48"/>
      <c r="G455" s="99"/>
      <c r="H455" s="99"/>
      <c r="I455" s="99"/>
      <c r="J455" s="99"/>
      <c r="K455" s="99"/>
      <c r="L455" s="142"/>
    </row>
    <row r="456" spans="1:12" s="89" customFormat="1" ht="19.5" customHeight="1">
      <c r="A456" s="57" t="s">
        <v>449</v>
      </c>
      <c r="B456" s="92"/>
      <c r="C456" s="92"/>
      <c r="D456" s="48"/>
      <c r="E456" s="50"/>
      <c r="F456" s="48"/>
      <c r="G456" s="99"/>
      <c r="H456" s="99"/>
      <c r="I456" s="99"/>
      <c r="J456" s="99"/>
      <c r="K456" s="99"/>
      <c r="L456" s="142"/>
    </row>
    <row r="457" spans="1:12" s="89" customFormat="1" ht="19.5" customHeight="1">
      <c r="A457" s="57" t="s">
        <v>448</v>
      </c>
      <c r="B457" s="92"/>
      <c r="C457" s="92"/>
      <c r="D457" s="48"/>
      <c r="E457" s="50"/>
      <c r="F457" s="48"/>
      <c r="G457" s="99"/>
      <c r="H457" s="99"/>
      <c r="I457" s="99"/>
      <c r="J457" s="99"/>
      <c r="K457" s="99"/>
      <c r="L457" s="142"/>
    </row>
    <row r="458" spans="1:12" s="89" customFormat="1" ht="19.5" customHeight="1">
      <c r="A458" s="57" t="s">
        <v>190</v>
      </c>
      <c r="B458" s="92"/>
      <c r="C458" s="92">
        <v>59334.55</v>
      </c>
      <c r="D458" s="48"/>
      <c r="E458" s="50"/>
      <c r="F458" s="48"/>
      <c r="G458" s="99"/>
      <c r="H458" s="99"/>
      <c r="I458" s="99"/>
      <c r="J458" s="99"/>
      <c r="K458" s="99"/>
      <c r="L458" s="142"/>
    </row>
    <row r="459" spans="1:12" s="89" customFormat="1" ht="19.5" customHeight="1">
      <c r="A459" s="57" t="s">
        <v>450</v>
      </c>
      <c r="B459" s="92"/>
      <c r="C459" s="92"/>
      <c r="D459" s="48"/>
      <c r="E459" s="50"/>
      <c r="F459" s="48"/>
      <c r="G459" s="99"/>
      <c r="H459" s="99"/>
      <c r="I459" s="99"/>
      <c r="J459" s="99"/>
      <c r="K459" s="99"/>
      <c r="L459" s="142"/>
    </row>
    <row r="460" spans="1:12" s="89" customFormat="1" ht="19.5" customHeight="1">
      <c r="A460" s="57" t="s">
        <v>451</v>
      </c>
      <c r="B460" s="92"/>
      <c r="C460" s="92"/>
      <c r="D460" s="48"/>
      <c r="E460" s="50"/>
      <c r="F460" s="48"/>
      <c r="G460" s="99"/>
      <c r="H460" s="99"/>
      <c r="I460" s="99"/>
      <c r="J460" s="99"/>
      <c r="K460" s="99"/>
      <c r="L460" s="142"/>
    </row>
    <row r="461" spans="1:12" s="175" customFormat="1" ht="19.5" customHeight="1">
      <c r="A461" s="57" t="s">
        <v>452</v>
      </c>
      <c r="B461" s="92"/>
      <c r="C461" s="92"/>
      <c r="D461" s="48"/>
      <c r="E461" s="161"/>
      <c r="F461" s="48"/>
      <c r="G461" s="88"/>
      <c r="H461" s="88"/>
      <c r="I461" s="88"/>
      <c r="J461" s="88"/>
      <c r="K461" s="88"/>
      <c r="L461" s="164"/>
    </row>
    <row r="462" spans="1:12" s="89" customFormat="1" ht="19.5" customHeight="1">
      <c r="A462" s="57" t="s">
        <v>193</v>
      </c>
      <c r="B462" s="92"/>
      <c r="C462" s="92">
        <v>69065.92</v>
      </c>
      <c r="D462" s="48"/>
      <c r="E462" s="50"/>
      <c r="F462" s="48"/>
      <c r="G462" s="99"/>
      <c r="H462" s="99"/>
      <c r="I462" s="99"/>
      <c r="J462" s="99"/>
      <c r="K462" s="99"/>
      <c r="L462" s="142"/>
    </row>
    <row r="463" spans="1:12" s="89" customFormat="1" ht="19.5" customHeight="1">
      <c r="A463" s="57" t="s">
        <v>446</v>
      </c>
      <c r="B463" s="92"/>
      <c r="C463" s="92"/>
      <c r="D463" s="48"/>
      <c r="E463" s="50"/>
      <c r="F463" s="48"/>
      <c r="G463" s="99"/>
      <c r="H463" s="99"/>
      <c r="I463" s="99"/>
      <c r="J463" s="99"/>
      <c r="K463" s="99"/>
      <c r="L463" s="142"/>
    </row>
    <row r="464" spans="1:12" s="89" customFormat="1" ht="19.5" customHeight="1">
      <c r="A464" s="57" t="s">
        <v>194</v>
      </c>
      <c r="B464" s="92"/>
      <c r="C464" s="92">
        <v>72211.46</v>
      </c>
      <c r="D464" s="48"/>
      <c r="E464" s="50"/>
      <c r="F464" s="48"/>
      <c r="G464" s="99"/>
      <c r="H464" s="99"/>
      <c r="I464" s="99"/>
      <c r="J464" s="99"/>
      <c r="K464" s="99"/>
      <c r="L464" s="142"/>
    </row>
    <row r="465" spans="1:12" s="89" customFormat="1" ht="19.5" customHeight="1">
      <c r="A465" s="57" t="s">
        <v>453</v>
      </c>
      <c r="B465" s="92"/>
      <c r="C465" s="92"/>
      <c r="D465" s="48"/>
      <c r="E465" s="50"/>
      <c r="F465" s="48"/>
      <c r="G465" s="99"/>
      <c r="H465" s="99"/>
      <c r="I465" s="99"/>
      <c r="J465" s="99"/>
      <c r="K465" s="99"/>
      <c r="L465" s="142"/>
    </row>
    <row r="466" spans="1:12" s="89" customFormat="1" ht="19.5" customHeight="1">
      <c r="A466" s="57" t="s">
        <v>454</v>
      </c>
      <c r="B466" s="92"/>
      <c r="C466" s="92"/>
      <c r="D466" s="48"/>
      <c r="E466" s="50"/>
      <c r="F466" s="48"/>
      <c r="G466" s="99"/>
      <c r="H466" s="99"/>
      <c r="I466" s="99"/>
      <c r="J466" s="99"/>
      <c r="K466" s="99"/>
      <c r="L466" s="142"/>
    </row>
    <row r="467" spans="1:12" s="89" customFormat="1" ht="19.5" customHeight="1">
      <c r="A467" s="57" t="s">
        <v>196</v>
      </c>
      <c r="B467" s="92"/>
      <c r="C467" s="92">
        <v>123537.9</v>
      </c>
      <c r="D467" s="48"/>
      <c r="E467" s="50"/>
      <c r="F467" s="48"/>
      <c r="G467" s="99"/>
      <c r="H467" s="99"/>
      <c r="I467" s="99"/>
      <c r="J467" s="99"/>
      <c r="K467" s="99"/>
      <c r="L467" s="142"/>
    </row>
    <row r="468" spans="1:12" s="89" customFormat="1" ht="19.5" customHeight="1">
      <c r="A468" s="57" t="s">
        <v>444</v>
      </c>
      <c r="B468" s="92"/>
      <c r="C468" s="92"/>
      <c r="D468" s="48"/>
      <c r="E468" s="50"/>
      <c r="F468" s="48"/>
      <c r="G468" s="99"/>
      <c r="H468" s="99"/>
      <c r="I468" s="99"/>
      <c r="J468" s="99"/>
      <c r="K468" s="99"/>
      <c r="L468" s="142"/>
    </row>
    <row r="469" spans="1:12" s="89" customFormat="1" ht="19.5" customHeight="1">
      <c r="A469" s="57" t="s">
        <v>455</v>
      </c>
      <c r="B469" s="92"/>
      <c r="C469" s="92"/>
      <c r="D469" s="48"/>
      <c r="E469" s="50"/>
      <c r="F469" s="48"/>
      <c r="G469" s="99"/>
      <c r="H469" s="99"/>
      <c r="I469" s="99"/>
      <c r="J469" s="99"/>
      <c r="K469" s="99"/>
      <c r="L469" s="142"/>
    </row>
    <row r="470" spans="1:12" s="89" customFormat="1" ht="19.5" customHeight="1">
      <c r="A470" s="57" t="s">
        <v>197</v>
      </c>
      <c r="B470" s="92"/>
      <c r="C470" s="92">
        <v>80349.05</v>
      </c>
      <c r="D470" s="48"/>
      <c r="E470" s="50"/>
      <c r="F470" s="48"/>
      <c r="G470" s="99"/>
      <c r="H470" s="99"/>
      <c r="I470" s="99"/>
      <c r="J470" s="99"/>
      <c r="K470" s="99"/>
      <c r="L470" s="142"/>
    </row>
    <row r="471" spans="1:12" s="89" customFormat="1" ht="19.5" customHeight="1">
      <c r="A471" s="57" t="s">
        <v>446</v>
      </c>
      <c r="B471" s="92"/>
      <c r="C471" s="92"/>
      <c r="D471" s="48"/>
      <c r="E471" s="50"/>
      <c r="F471" s="48"/>
      <c r="G471" s="99"/>
      <c r="H471" s="99"/>
      <c r="I471" s="99"/>
      <c r="J471" s="99"/>
      <c r="K471" s="99"/>
      <c r="L471" s="142"/>
    </row>
    <row r="472" spans="1:12" s="89" customFormat="1" ht="19.5" customHeight="1">
      <c r="A472" s="57" t="s">
        <v>218</v>
      </c>
      <c r="B472" s="92"/>
      <c r="C472" s="92">
        <v>58310.94</v>
      </c>
      <c r="D472" s="48"/>
      <c r="E472" s="50"/>
      <c r="F472" s="48"/>
      <c r="G472" s="99"/>
      <c r="H472" s="99"/>
      <c r="I472" s="99"/>
      <c r="J472" s="99"/>
      <c r="K472" s="99"/>
      <c r="L472" s="142"/>
    </row>
    <row r="473" spans="1:12" s="89" customFormat="1" ht="19.5" customHeight="1">
      <c r="A473" s="57" t="s">
        <v>456</v>
      </c>
      <c r="B473" s="92"/>
      <c r="C473" s="92"/>
      <c r="D473" s="48"/>
      <c r="E473" s="50"/>
      <c r="F473" s="48"/>
      <c r="G473" s="99"/>
      <c r="H473" s="99"/>
      <c r="I473" s="99"/>
      <c r="J473" s="99"/>
      <c r="K473" s="99"/>
      <c r="L473" s="142"/>
    </row>
    <row r="474" spans="1:12" s="89" customFormat="1" ht="19.5" customHeight="1">
      <c r="A474" s="57" t="s">
        <v>457</v>
      </c>
      <c r="B474" s="92"/>
      <c r="C474" s="92"/>
      <c r="D474" s="48"/>
      <c r="E474" s="50"/>
      <c r="F474" s="48"/>
      <c r="G474" s="99"/>
      <c r="H474" s="99"/>
      <c r="I474" s="99"/>
      <c r="J474" s="99"/>
      <c r="K474" s="99"/>
      <c r="L474" s="142"/>
    </row>
    <row r="475" spans="1:12" s="89" customFormat="1" ht="19.5" customHeight="1">
      <c r="A475" s="57" t="s">
        <v>219</v>
      </c>
      <c r="B475" s="92"/>
      <c r="C475" s="92">
        <v>54296.88</v>
      </c>
      <c r="D475" s="48"/>
      <c r="E475" s="50"/>
      <c r="F475" s="48"/>
      <c r="G475" s="99"/>
      <c r="H475" s="99"/>
      <c r="I475" s="99"/>
      <c r="J475" s="99"/>
      <c r="K475" s="99"/>
      <c r="L475" s="142"/>
    </row>
    <row r="476" spans="1:12" s="89" customFormat="1" ht="19.5" customHeight="1">
      <c r="A476" s="57" t="s">
        <v>444</v>
      </c>
      <c r="B476" s="92"/>
      <c r="C476" s="92"/>
      <c r="D476" s="48"/>
      <c r="E476" s="50"/>
      <c r="F476" s="48"/>
      <c r="G476" s="99"/>
      <c r="H476" s="99"/>
      <c r="I476" s="99"/>
      <c r="J476" s="99"/>
      <c r="K476" s="99"/>
      <c r="L476" s="142"/>
    </row>
    <row r="477" spans="1:12" s="89" customFormat="1" ht="19.5" customHeight="1">
      <c r="A477" s="61" t="s">
        <v>455</v>
      </c>
      <c r="B477" s="93"/>
      <c r="C477" s="93"/>
      <c r="D477" s="53"/>
      <c r="E477" s="54"/>
      <c r="F477" s="53"/>
      <c r="G477" s="99"/>
      <c r="H477" s="99"/>
      <c r="I477" s="99"/>
      <c r="J477" s="99"/>
      <c r="K477" s="99"/>
      <c r="L477" s="142"/>
    </row>
    <row r="478" spans="1:12" s="89" customFormat="1" ht="21.75" customHeight="1">
      <c r="A478" s="57" t="s">
        <v>220</v>
      </c>
      <c r="B478" s="92"/>
      <c r="C478" s="92">
        <v>60040.58</v>
      </c>
      <c r="D478" s="48"/>
      <c r="E478" s="50"/>
      <c r="F478" s="48"/>
      <c r="G478" s="99"/>
      <c r="H478" s="99"/>
      <c r="I478" s="99"/>
      <c r="J478" s="99"/>
      <c r="K478" s="99"/>
      <c r="L478" s="142"/>
    </row>
    <row r="479" spans="1:12" s="89" customFormat="1" ht="21.75" customHeight="1">
      <c r="A479" s="57" t="s">
        <v>458</v>
      </c>
      <c r="B479" s="92"/>
      <c r="C479" s="92"/>
      <c r="D479" s="48"/>
      <c r="E479" s="50"/>
      <c r="F479" s="48"/>
      <c r="G479" s="99"/>
      <c r="H479" s="99"/>
      <c r="I479" s="99"/>
      <c r="J479" s="99"/>
      <c r="K479" s="99"/>
      <c r="L479" s="142"/>
    </row>
    <row r="480" spans="1:12" s="89" customFormat="1" ht="21.75" customHeight="1">
      <c r="A480" s="57" t="s">
        <v>459</v>
      </c>
      <c r="B480" s="92"/>
      <c r="C480" s="92"/>
      <c r="D480" s="48"/>
      <c r="E480" s="50"/>
      <c r="F480" s="48"/>
      <c r="G480" s="99"/>
      <c r="H480" s="99"/>
      <c r="I480" s="99"/>
      <c r="J480" s="99"/>
      <c r="K480" s="99"/>
      <c r="L480" s="142"/>
    </row>
    <row r="481" spans="1:12" s="39" customFormat="1" ht="24.75" customHeight="1">
      <c r="A481" s="33" t="s">
        <v>86</v>
      </c>
      <c r="B481" s="94">
        <v>5360000</v>
      </c>
      <c r="C481" s="94">
        <f>SUM(C482:C497)</f>
        <v>9994236.27</v>
      </c>
      <c r="D481" s="21">
        <f>B481-C481</f>
        <v>-4634236.27</v>
      </c>
      <c r="E481" s="32">
        <f>C481/B481*100</f>
        <v>186.45963190298508</v>
      </c>
      <c r="F481" s="21">
        <v>0</v>
      </c>
      <c r="G481" s="26"/>
      <c r="H481" s="26"/>
      <c r="I481" s="26"/>
      <c r="J481" s="26"/>
      <c r="K481" s="26"/>
      <c r="L481" s="100"/>
    </row>
    <row r="482" spans="1:11" s="142" customFormat="1" ht="21.75" customHeight="1">
      <c r="A482" s="57" t="s">
        <v>178</v>
      </c>
      <c r="B482" s="92"/>
      <c r="C482" s="92">
        <v>462731.47</v>
      </c>
      <c r="D482" s="369" t="s">
        <v>164</v>
      </c>
      <c r="E482" s="74"/>
      <c r="F482" s="58"/>
      <c r="G482" s="99"/>
      <c r="H482" s="99"/>
      <c r="I482" s="99"/>
      <c r="J482" s="99"/>
      <c r="K482" s="99"/>
    </row>
    <row r="483" spans="1:11" s="142" customFormat="1" ht="21.75" customHeight="1">
      <c r="A483" s="57" t="s">
        <v>199</v>
      </c>
      <c r="B483" s="92"/>
      <c r="C483" s="92">
        <v>373533.79</v>
      </c>
      <c r="D483" s="370"/>
      <c r="E483" s="74"/>
      <c r="F483" s="58"/>
      <c r="G483" s="99"/>
      <c r="H483" s="99"/>
      <c r="I483" s="99"/>
      <c r="J483" s="99"/>
      <c r="K483" s="99"/>
    </row>
    <row r="484" spans="1:11" s="142" customFormat="1" ht="21.75" customHeight="1">
      <c r="A484" s="57" t="s">
        <v>198</v>
      </c>
      <c r="B484" s="92"/>
      <c r="C484" s="92">
        <v>543544.06</v>
      </c>
      <c r="D484" s="58"/>
      <c r="E484" s="74"/>
      <c r="F484" s="58"/>
      <c r="G484" s="99"/>
      <c r="H484" s="99"/>
      <c r="I484" s="99"/>
      <c r="J484" s="99"/>
      <c r="K484" s="99"/>
    </row>
    <row r="485" spans="1:11" s="142" customFormat="1" ht="21.75" customHeight="1">
      <c r="A485" s="57" t="s">
        <v>200</v>
      </c>
      <c r="B485" s="92"/>
      <c r="C485" s="92">
        <v>532332.89</v>
      </c>
      <c r="D485" s="58"/>
      <c r="E485" s="74"/>
      <c r="F485" s="58"/>
      <c r="G485" s="99"/>
      <c r="H485" s="99"/>
      <c r="I485" s="99"/>
      <c r="J485" s="99"/>
      <c r="K485" s="99"/>
    </row>
    <row r="486" spans="1:11" s="142" customFormat="1" ht="21.75" customHeight="1">
      <c r="A486" s="57" t="s">
        <v>201</v>
      </c>
      <c r="B486" s="92"/>
      <c r="C486" s="92">
        <v>892534.61</v>
      </c>
      <c r="D486" s="58"/>
      <c r="E486" s="74"/>
      <c r="F486" s="58"/>
      <c r="G486" s="99"/>
      <c r="H486" s="99"/>
      <c r="I486" s="99"/>
      <c r="J486" s="99"/>
      <c r="K486" s="99"/>
    </row>
    <row r="487" spans="1:11" s="142" customFormat="1" ht="21.75" customHeight="1">
      <c r="A487" s="57" t="s">
        <v>203</v>
      </c>
      <c r="B487" s="92"/>
      <c r="C487" s="92">
        <v>710289.16</v>
      </c>
      <c r="D487" s="58"/>
      <c r="E487" s="74"/>
      <c r="F487" s="58"/>
      <c r="G487" s="99"/>
      <c r="H487" s="99"/>
      <c r="I487" s="99"/>
      <c r="J487" s="99"/>
      <c r="K487" s="99"/>
    </row>
    <row r="488" spans="1:11" s="142" customFormat="1" ht="21.75" customHeight="1">
      <c r="A488" s="57" t="s">
        <v>202</v>
      </c>
      <c r="B488" s="92"/>
      <c r="C488" s="92">
        <v>677788.73</v>
      </c>
      <c r="D488" s="58"/>
      <c r="E488" s="74"/>
      <c r="F488" s="58"/>
      <c r="G488" s="99"/>
      <c r="H488" s="99"/>
      <c r="I488" s="99"/>
      <c r="J488" s="99"/>
      <c r="K488" s="99"/>
    </row>
    <row r="489" spans="1:11" s="142" customFormat="1" ht="21.75" customHeight="1">
      <c r="A489" s="57" t="s">
        <v>190</v>
      </c>
      <c r="B489" s="92"/>
      <c r="C489" s="92">
        <v>534010.94</v>
      </c>
      <c r="D489" s="58"/>
      <c r="E489" s="74"/>
      <c r="F489" s="58"/>
      <c r="G489" s="99"/>
      <c r="H489" s="99"/>
      <c r="I489" s="99"/>
      <c r="J489" s="99"/>
      <c r="K489" s="99"/>
    </row>
    <row r="490" spans="1:11" s="142" customFormat="1" ht="21.75" customHeight="1">
      <c r="A490" s="57" t="s">
        <v>205</v>
      </c>
      <c r="B490" s="92"/>
      <c r="C490" s="92">
        <v>621592.99</v>
      </c>
      <c r="D490" s="58"/>
      <c r="E490" s="74"/>
      <c r="F490" s="58"/>
      <c r="G490" s="99"/>
      <c r="H490" s="99"/>
      <c r="I490" s="99"/>
      <c r="J490" s="99"/>
      <c r="K490" s="99"/>
    </row>
    <row r="491" spans="1:11" s="142" customFormat="1" ht="21.75" customHeight="1">
      <c r="A491" s="57" t="s">
        <v>213</v>
      </c>
      <c r="B491" s="92"/>
      <c r="C491" s="92">
        <v>649902.84</v>
      </c>
      <c r="D491" s="58"/>
      <c r="E491" s="74"/>
      <c r="F491" s="58"/>
      <c r="G491" s="99"/>
      <c r="H491" s="99"/>
      <c r="I491" s="99"/>
      <c r="J491" s="99"/>
      <c r="K491" s="99"/>
    </row>
    <row r="492" spans="1:11" s="142" customFormat="1" ht="21.75" customHeight="1">
      <c r="A492" s="57" t="s">
        <v>214</v>
      </c>
      <c r="B492" s="92"/>
      <c r="C492" s="92">
        <v>607372.59</v>
      </c>
      <c r="D492" s="58"/>
      <c r="E492" s="74"/>
      <c r="F492" s="58"/>
      <c r="G492" s="99"/>
      <c r="H492" s="99"/>
      <c r="I492" s="99"/>
      <c r="J492" s="99"/>
      <c r="K492" s="99"/>
    </row>
    <row r="493" spans="1:11" s="142" customFormat="1" ht="21.75" customHeight="1">
      <c r="A493" s="57" t="s">
        <v>207</v>
      </c>
      <c r="B493" s="92"/>
      <c r="C493" s="92">
        <v>722926.06</v>
      </c>
      <c r="D493" s="58"/>
      <c r="E493" s="74"/>
      <c r="F493" s="58"/>
      <c r="G493" s="99"/>
      <c r="H493" s="99"/>
      <c r="I493" s="99"/>
      <c r="J493" s="99"/>
      <c r="K493" s="99"/>
    </row>
    <row r="494" spans="1:11" s="142" customFormat="1" ht="21.75" customHeight="1">
      <c r="A494" s="57" t="s">
        <v>195</v>
      </c>
      <c r="B494" s="92"/>
      <c r="C494" s="92">
        <v>1111841.18</v>
      </c>
      <c r="D494" s="58"/>
      <c r="E494" s="74"/>
      <c r="F494" s="58"/>
      <c r="G494" s="99"/>
      <c r="H494" s="99"/>
      <c r="I494" s="99"/>
      <c r="J494" s="99"/>
      <c r="K494" s="99"/>
    </row>
    <row r="495" spans="1:11" s="142" customFormat="1" ht="21.75" customHeight="1">
      <c r="A495" s="57" t="s">
        <v>215</v>
      </c>
      <c r="B495" s="92"/>
      <c r="C495" s="92">
        <v>524798.41</v>
      </c>
      <c r="D495" s="58"/>
      <c r="E495" s="74"/>
      <c r="F495" s="58"/>
      <c r="G495" s="99"/>
      <c r="H495" s="99"/>
      <c r="I495" s="99"/>
      <c r="J495" s="99"/>
      <c r="K495" s="99"/>
    </row>
    <row r="496" spans="1:11" s="142" customFormat="1" ht="21.75" customHeight="1">
      <c r="A496" s="57" t="s">
        <v>216</v>
      </c>
      <c r="B496" s="92"/>
      <c r="C496" s="92">
        <v>540364.85</v>
      </c>
      <c r="D496" s="58"/>
      <c r="E496" s="74"/>
      <c r="F496" s="58"/>
      <c r="G496" s="99"/>
      <c r="H496" s="99"/>
      <c r="I496" s="99"/>
      <c r="J496" s="99"/>
      <c r="K496" s="99"/>
    </row>
    <row r="497" spans="1:11" s="142" customFormat="1" ht="21.75" customHeight="1">
      <c r="A497" s="61" t="s">
        <v>217</v>
      </c>
      <c r="B497" s="93"/>
      <c r="C497" s="93">
        <v>488671.7</v>
      </c>
      <c r="D497" s="59"/>
      <c r="E497" s="76"/>
      <c r="F497" s="59"/>
      <c r="G497" s="99"/>
      <c r="H497" s="99"/>
      <c r="I497" s="99"/>
      <c r="J497" s="99"/>
      <c r="K497" s="99"/>
    </row>
    <row r="498" spans="1:12" s="127" customFormat="1" ht="30" customHeight="1">
      <c r="A498" s="174" t="s">
        <v>101</v>
      </c>
      <c r="B498" s="166">
        <f>SUM(B437,B481)</f>
        <v>6541000</v>
      </c>
      <c r="C498" s="166">
        <f>SUM(C437,C481)</f>
        <v>11131753.32</v>
      </c>
      <c r="D498" s="167">
        <f>B498-C498</f>
        <v>-4590753.32</v>
      </c>
      <c r="E498" s="168">
        <f>C498/B498*100</f>
        <v>170.18427335269837</v>
      </c>
      <c r="F498" s="167">
        <f>SUM(F437:F481)</f>
        <v>0</v>
      </c>
      <c r="G498" s="26"/>
      <c r="H498" s="26"/>
      <c r="I498" s="26"/>
      <c r="J498" s="26"/>
      <c r="K498" s="26"/>
      <c r="L498" s="100"/>
    </row>
    <row r="499" spans="1:12" s="39" customFormat="1" ht="24.75" customHeight="1">
      <c r="A499" s="33" t="s">
        <v>122</v>
      </c>
      <c r="B499" s="94">
        <v>0</v>
      </c>
      <c r="C499" s="94">
        <f>SUM(C500:C514)</f>
        <v>36936.83</v>
      </c>
      <c r="D499" s="21">
        <f>B499-C499</f>
        <v>-36936.83</v>
      </c>
      <c r="E499" s="32"/>
      <c r="F499" s="21">
        <v>0</v>
      </c>
      <c r="G499" s="26"/>
      <c r="H499" s="26"/>
      <c r="I499" s="26"/>
      <c r="J499" s="26"/>
      <c r="K499" s="26"/>
      <c r="L499" s="100"/>
    </row>
    <row r="500" spans="1:12" s="89" customFormat="1" ht="19.5" customHeight="1">
      <c r="A500" s="57" t="s">
        <v>178</v>
      </c>
      <c r="B500" s="92"/>
      <c r="C500" s="92">
        <v>4082.04</v>
      </c>
      <c r="D500" s="368" t="s">
        <v>253</v>
      </c>
      <c r="E500" s="74"/>
      <c r="F500" s="58"/>
      <c r="G500" s="99"/>
      <c r="H500" s="99"/>
      <c r="I500" s="99"/>
      <c r="J500" s="99"/>
      <c r="K500" s="99"/>
      <c r="L500" s="142"/>
    </row>
    <row r="501" spans="1:12" s="89" customFormat="1" ht="19.5" customHeight="1">
      <c r="A501" s="57" t="s">
        <v>198</v>
      </c>
      <c r="B501" s="92"/>
      <c r="C501" s="92">
        <v>1548.34</v>
      </c>
      <c r="D501" s="368"/>
      <c r="E501" s="74"/>
      <c r="F501" s="58"/>
      <c r="G501" s="99"/>
      <c r="H501" s="99"/>
      <c r="I501" s="99"/>
      <c r="J501" s="99"/>
      <c r="K501" s="99"/>
      <c r="L501" s="142"/>
    </row>
    <row r="502" spans="1:12" s="89" customFormat="1" ht="19.5" customHeight="1">
      <c r="A502" s="57" t="s">
        <v>199</v>
      </c>
      <c r="B502" s="92"/>
      <c r="C502" s="92">
        <v>2401.98</v>
      </c>
      <c r="D502" s="368"/>
      <c r="E502" s="74"/>
      <c r="F502" s="58"/>
      <c r="G502" s="99"/>
      <c r="H502" s="99"/>
      <c r="I502" s="99"/>
      <c r="J502" s="99"/>
      <c r="K502" s="99"/>
      <c r="L502" s="142"/>
    </row>
    <row r="503" spans="1:12" s="89" customFormat="1" ht="19.5" customHeight="1">
      <c r="A503" s="57" t="s">
        <v>200</v>
      </c>
      <c r="B503" s="92"/>
      <c r="C503" s="92">
        <v>5984.44</v>
      </c>
      <c r="D503" s="368"/>
      <c r="E503" s="50"/>
      <c r="F503" s="48"/>
      <c r="G503" s="99"/>
      <c r="H503" s="99"/>
      <c r="I503" s="99"/>
      <c r="J503" s="99"/>
      <c r="K503" s="99"/>
      <c r="L503" s="142"/>
    </row>
    <row r="504" spans="1:12" s="175" customFormat="1" ht="19.5" customHeight="1">
      <c r="A504" s="57" t="s">
        <v>201</v>
      </c>
      <c r="B504" s="92"/>
      <c r="C504" s="92">
        <v>1135.99</v>
      </c>
      <c r="D504" s="48"/>
      <c r="E504" s="161"/>
      <c r="F504" s="48"/>
      <c r="G504" s="88"/>
      <c r="H504" s="88"/>
      <c r="I504" s="88"/>
      <c r="J504" s="88"/>
      <c r="K504" s="88"/>
      <c r="L504" s="164"/>
    </row>
    <row r="505" spans="1:12" s="89" customFormat="1" ht="19.5" customHeight="1">
      <c r="A505" s="57" t="s">
        <v>202</v>
      </c>
      <c r="B505" s="92"/>
      <c r="C505" s="92">
        <v>3425.67</v>
      </c>
      <c r="D505" s="48"/>
      <c r="E505" s="50"/>
      <c r="F505" s="48"/>
      <c r="G505" s="99"/>
      <c r="H505" s="99"/>
      <c r="I505" s="99"/>
      <c r="J505" s="99"/>
      <c r="K505" s="99"/>
      <c r="L505" s="142"/>
    </row>
    <row r="506" spans="1:12" s="89" customFormat="1" ht="19.5" customHeight="1">
      <c r="A506" s="57" t="s">
        <v>203</v>
      </c>
      <c r="B506" s="92"/>
      <c r="C506" s="92">
        <v>443.13</v>
      </c>
      <c r="D506" s="48"/>
      <c r="E506" s="50"/>
      <c r="F506" s="48"/>
      <c r="G506" s="99"/>
      <c r="H506" s="99"/>
      <c r="I506" s="99"/>
      <c r="J506" s="99"/>
      <c r="K506" s="99"/>
      <c r="L506" s="142"/>
    </row>
    <row r="507" spans="1:12" s="89" customFormat="1" ht="19.5" customHeight="1">
      <c r="A507" s="57" t="s">
        <v>204</v>
      </c>
      <c r="B507" s="92"/>
      <c r="C507" s="92">
        <v>3670.52</v>
      </c>
      <c r="D507" s="48"/>
      <c r="E507" s="50"/>
      <c r="F507" s="48"/>
      <c r="G507" s="99"/>
      <c r="H507" s="99"/>
      <c r="I507" s="99"/>
      <c r="J507" s="99"/>
      <c r="K507" s="99"/>
      <c r="L507" s="142"/>
    </row>
    <row r="508" spans="1:12" s="89" customFormat="1" ht="19.5" customHeight="1">
      <c r="A508" s="57" t="s">
        <v>190</v>
      </c>
      <c r="B508" s="92"/>
      <c r="C508" s="92">
        <v>2635.21</v>
      </c>
      <c r="D508" s="48"/>
      <c r="E508" s="50"/>
      <c r="F508" s="48"/>
      <c r="G508" s="99"/>
      <c r="H508" s="99"/>
      <c r="I508" s="99"/>
      <c r="J508" s="99"/>
      <c r="K508" s="99"/>
      <c r="L508" s="142"/>
    </row>
    <row r="509" spans="1:12" s="89" customFormat="1" ht="19.5" customHeight="1">
      <c r="A509" s="57" t="s">
        <v>205</v>
      </c>
      <c r="B509" s="92"/>
      <c r="C509" s="92">
        <v>2136.57</v>
      </c>
      <c r="D509" s="48"/>
      <c r="E509" s="50"/>
      <c r="F509" s="48"/>
      <c r="G509" s="99"/>
      <c r="H509" s="99"/>
      <c r="I509" s="99"/>
      <c r="J509" s="99"/>
      <c r="K509" s="99"/>
      <c r="L509" s="142"/>
    </row>
    <row r="510" spans="1:12" s="89" customFormat="1" ht="19.5" customHeight="1">
      <c r="A510" s="57" t="s">
        <v>206</v>
      </c>
      <c r="B510" s="92"/>
      <c r="C510" s="92">
        <v>1661.94</v>
      </c>
      <c r="D510" s="48"/>
      <c r="E510" s="50"/>
      <c r="F510" s="48"/>
      <c r="G510" s="99"/>
      <c r="H510" s="99"/>
      <c r="I510" s="99"/>
      <c r="J510" s="99"/>
      <c r="K510" s="99"/>
      <c r="L510" s="142"/>
    </row>
    <row r="511" spans="1:12" s="89" customFormat="1" ht="19.5" customHeight="1">
      <c r="A511" s="57" t="s">
        <v>195</v>
      </c>
      <c r="B511" s="92"/>
      <c r="C511" s="92">
        <v>1447.65</v>
      </c>
      <c r="D511" s="48"/>
      <c r="E511" s="50"/>
      <c r="F511" s="48"/>
      <c r="G511" s="99"/>
      <c r="H511" s="99"/>
      <c r="I511" s="99"/>
      <c r="J511" s="99"/>
      <c r="K511" s="99"/>
      <c r="L511" s="142"/>
    </row>
    <row r="512" spans="1:12" s="89" customFormat="1" ht="19.5" customHeight="1">
      <c r="A512" s="57" t="s">
        <v>207</v>
      </c>
      <c r="B512" s="92"/>
      <c r="C512" s="92">
        <v>477.89</v>
      </c>
      <c r="D512" s="48"/>
      <c r="E512" s="50"/>
      <c r="F512" s="48"/>
      <c r="G512" s="99"/>
      <c r="H512" s="99"/>
      <c r="I512" s="99"/>
      <c r="J512" s="99"/>
      <c r="K512" s="99"/>
      <c r="L512" s="142"/>
    </row>
    <row r="513" spans="1:12" s="89" customFormat="1" ht="19.5" customHeight="1">
      <c r="A513" s="57" t="s">
        <v>215</v>
      </c>
      <c r="B513" s="92"/>
      <c r="C513" s="92">
        <v>565.46</v>
      </c>
      <c r="D513" s="48"/>
      <c r="E513" s="50"/>
      <c r="F513" s="48"/>
      <c r="G513" s="99"/>
      <c r="H513" s="99"/>
      <c r="I513" s="99"/>
      <c r="J513" s="99"/>
      <c r="K513" s="99"/>
      <c r="L513" s="142"/>
    </row>
    <row r="514" spans="1:12" s="89" customFormat="1" ht="19.5" customHeight="1">
      <c r="A514" s="61" t="s">
        <v>217</v>
      </c>
      <c r="B514" s="92"/>
      <c r="C514" s="92">
        <v>5320</v>
      </c>
      <c r="D514" s="48"/>
      <c r="E514" s="50"/>
      <c r="F514" s="48"/>
      <c r="G514" s="99"/>
      <c r="H514" s="99"/>
      <c r="I514" s="99"/>
      <c r="J514" s="99"/>
      <c r="K514" s="99"/>
      <c r="L514" s="142"/>
    </row>
    <row r="515" spans="1:12" s="39" customFormat="1" ht="24.75" customHeight="1">
      <c r="A515" s="33" t="s">
        <v>78</v>
      </c>
      <c r="B515" s="94">
        <v>0</v>
      </c>
      <c r="C515" s="94">
        <f>SUM(C516:C530)</f>
        <v>318197.45999999996</v>
      </c>
      <c r="D515" s="21">
        <f>B515-C515</f>
        <v>-318197.45999999996</v>
      </c>
      <c r="E515" s="32"/>
      <c r="F515" s="21">
        <v>0</v>
      </c>
      <c r="G515" s="26"/>
      <c r="H515" s="26"/>
      <c r="I515" s="26"/>
      <c r="J515" s="26"/>
      <c r="K515" s="26"/>
      <c r="L515" s="100"/>
    </row>
    <row r="516" spans="1:11" s="142" customFormat="1" ht="19.5" customHeight="1">
      <c r="A516" s="57" t="s">
        <v>178</v>
      </c>
      <c r="B516" s="92"/>
      <c r="C516" s="92">
        <v>27349.67</v>
      </c>
      <c r="D516" s="371" t="s">
        <v>164</v>
      </c>
      <c r="E516" s="74"/>
      <c r="F516" s="58"/>
      <c r="G516" s="99"/>
      <c r="H516" s="99"/>
      <c r="I516" s="99"/>
      <c r="J516" s="99"/>
      <c r="K516" s="99"/>
    </row>
    <row r="517" spans="1:11" s="142" customFormat="1" ht="19.5" customHeight="1">
      <c r="A517" s="57" t="s">
        <v>199</v>
      </c>
      <c r="B517" s="92"/>
      <c r="C517" s="92">
        <v>20416.81</v>
      </c>
      <c r="D517" s="372"/>
      <c r="E517" s="74"/>
      <c r="F517" s="58"/>
      <c r="G517" s="99"/>
      <c r="H517" s="99"/>
      <c r="I517" s="99"/>
      <c r="J517" s="99"/>
      <c r="K517" s="99"/>
    </row>
    <row r="518" spans="1:11" s="142" customFormat="1" ht="19.5" customHeight="1">
      <c r="A518" s="57" t="s">
        <v>198</v>
      </c>
      <c r="B518" s="92"/>
      <c r="C518" s="92">
        <v>13108.22</v>
      </c>
      <c r="D518" s="58"/>
      <c r="E518" s="74"/>
      <c r="F518" s="58"/>
      <c r="G518" s="99"/>
      <c r="H518" s="99"/>
      <c r="I518" s="99"/>
      <c r="J518" s="99"/>
      <c r="K518" s="99"/>
    </row>
    <row r="519" spans="1:11" s="142" customFormat="1" ht="19.5" customHeight="1">
      <c r="A519" s="57" t="s">
        <v>200</v>
      </c>
      <c r="B519" s="92"/>
      <c r="C519" s="92">
        <v>50867.74</v>
      </c>
      <c r="D519" s="58"/>
      <c r="E519" s="74"/>
      <c r="F519" s="58"/>
      <c r="G519" s="99"/>
      <c r="H519" s="99"/>
      <c r="I519" s="99"/>
      <c r="J519" s="99"/>
      <c r="K519" s="99"/>
    </row>
    <row r="520" spans="1:11" s="142" customFormat="1" ht="19.5" customHeight="1">
      <c r="A520" s="57" t="s">
        <v>201</v>
      </c>
      <c r="B520" s="92"/>
      <c r="C520" s="92">
        <v>10224.16</v>
      </c>
      <c r="D520" s="58"/>
      <c r="E520" s="74"/>
      <c r="F520" s="58"/>
      <c r="G520" s="99"/>
      <c r="H520" s="99"/>
      <c r="I520" s="99"/>
      <c r="J520" s="99"/>
      <c r="K520" s="99"/>
    </row>
    <row r="521" spans="1:11" s="142" customFormat="1" ht="19.5" customHeight="1">
      <c r="A521" s="61" t="s">
        <v>203</v>
      </c>
      <c r="B521" s="93"/>
      <c r="C521" s="93">
        <v>3987.46</v>
      </c>
      <c r="D521" s="59"/>
      <c r="E521" s="76"/>
      <c r="F521" s="59"/>
      <c r="G521" s="99"/>
      <c r="H521" s="99"/>
      <c r="I521" s="99"/>
      <c r="J521" s="99"/>
      <c r="K521" s="99"/>
    </row>
    <row r="522" spans="1:11" s="142" customFormat="1" ht="18" customHeight="1">
      <c r="A522" s="57" t="s">
        <v>202</v>
      </c>
      <c r="B522" s="92"/>
      <c r="C522" s="92">
        <v>30831.2</v>
      </c>
      <c r="D522" s="58"/>
      <c r="E522" s="74"/>
      <c r="F522" s="58"/>
      <c r="G522" s="99"/>
      <c r="H522" s="99"/>
      <c r="I522" s="99"/>
      <c r="J522" s="99"/>
      <c r="K522" s="99"/>
    </row>
    <row r="523" spans="1:11" s="142" customFormat="1" ht="18" customHeight="1">
      <c r="A523" s="57" t="s">
        <v>190</v>
      </c>
      <c r="B523" s="92"/>
      <c r="C523" s="92">
        <v>23716.77</v>
      </c>
      <c r="D523" s="58"/>
      <c r="E523" s="74"/>
      <c r="F523" s="58"/>
      <c r="G523" s="99"/>
      <c r="H523" s="99"/>
      <c r="I523" s="99"/>
      <c r="J523" s="99"/>
      <c r="K523" s="99"/>
    </row>
    <row r="524" spans="1:11" s="142" customFormat="1" ht="18" customHeight="1">
      <c r="A524" s="57" t="s">
        <v>205</v>
      </c>
      <c r="B524" s="92"/>
      <c r="C524" s="92">
        <v>19229.09</v>
      </c>
      <c r="D524" s="58"/>
      <c r="E524" s="74"/>
      <c r="F524" s="58"/>
      <c r="G524" s="99"/>
      <c r="H524" s="99"/>
      <c r="I524" s="99"/>
      <c r="J524" s="99"/>
      <c r="K524" s="99"/>
    </row>
    <row r="525" spans="1:11" s="142" customFormat="1" ht="18" customHeight="1">
      <c r="A525" s="57" t="s">
        <v>213</v>
      </c>
      <c r="B525" s="92"/>
      <c r="C525" s="92">
        <v>14957.52</v>
      </c>
      <c r="D525" s="58"/>
      <c r="E525" s="74"/>
      <c r="F525" s="58"/>
      <c r="G525" s="99"/>
      <c r="H525" s="99"/>
      <c r="I525" s="99"/>
      <c r="J525" s="99"/>
      <c r="K525" s="99"/>
    </row>
    <row r="526" spans="1:11" s="142" customFormat="1" ht="18" customHeight="1">
      <c r="A526" s="57" t="s">
        <v>214</v>
      </c>
      <c r="B526" s="92"/>
      <c r="C526" s="92">
        <v>33210.69</v>
      </c>
      <c r="D526" s="58"/>
      <c r="E526" s="74"/>
      <c r="F526" s="58"/>
      <c r="G526" s="99"/>
      <c r="H526" s="99"/>
      <c r="I526" s="99"/>
      <c r="J526" s="99"/>
      <c r="K526" s="99"/>
    </row>
    <row r="527" spans="1:11" s="142" customFormat="1" ht="18" customHeight="1">
      <c r="A527" s="57" t="s">
        <v>207</v>
      </c>
      <c r="B527" s="92"/>
      <c r="C527" s="92">
        <v>4299.98</v>
      </c>
      <c r="D527" s="58"/>
      <c r="E527" s="74"/>
      <c r="F527" s="58"/>
      <c r="G527" s="99"/>
      <c r="H527" s="99"/>
      <c r="I527" s="99"/>
      <c r="J527" s="99"/>
      <c r="K527" s="99"/>
    </row>
    <row r="528" spans="1:11" s="142" customFormat="1" ht="18" customHeight="1">
      <c r="A528" s="57" t="s">
        <v>195</v>
      </c>
      <c r="B528" s="92"/>
      <c r="C528" s="92">
        <v>13028.93</v>
      </c>
      <c r="D528" s="58"/>
      <c r="E528" s="74"/>
      <c r="F528" s="58"/>
      <c r="G528" s="99"/>
      <c r="H528" s="99"/>
      <c r="I528" s="99"/>
      <c r="J528" s="99"/>
      <c r="K528" s="99"/>
    </row>
    <row r="529" spans="1:11" s="142" customFormat="1" ht="18" customHeight="1">
      <c r="A529" s="57" t="s">
        <v>215</v>
      </c>
      <c r="B529" s="92"/>
      <c r="C529" s="92">
        <v>5088.88</v>
      </c>
      <c r="D529" s="58"/>
      <c r="E529" s="74"/>
      <c r="F529" s="58"/>
      <c r="G529" s="99"/>
      <c r="H529" s="99"/>
      <c r="I529" s="99"/>
      <c r="J529" s="99"/>
      <c r="K529" s="99"/>
    </row>
    <row r="530" spans="1:11" s="142" customFormat="1" ht="18" customHeight="1">
      <c r="A530" s="61" t="s">
        <v>217</v>
      </c>
      <c r="B530" s="92"/>
      <c r="C530" s="92">
        <v>47880.34</v>
      </c>
      <c r="D530" s="58"/>
      <c r="E530" s="74"/>
      <c r="F530" s="58"/>
      <c r="G530" s="99"/>
      <c r="H530" s="99"/>
      <c r="I530" s="99"/>
      <c r="J530" s="99"/>
      <c r="K530" s="99"/>
    </row>
    <row r="531" spans="1:12" s="125" customFormat="1" ht="30" customHeight="1">
      <c r="A531" s="169" t="s">
        <v>104</v>
      </c>
      <c r="B531" s="166">
        <f>B499</f>
        <v>0</v>
      </c>
      <c r="C531" s="166">
        <f>C499+C515</f>
        <v>355134.29</v>
      </c>
      <c r="D531" s="167">
        <f aca="true" t="shared" si="9" ref="D531:D550">B531-C531</f>
        <v>-355134.29</v>
      </c>
      <c r="E531" s="168"/>
      <c r="F531" s="167">
        <f>F499</f>
        <v>0</v>
      </c>
      <c r="G531" s="152"/>
      <c r="H531" s="152"/>
      <c r="I531" s="152"/>
      <c r="J531" s="152"/>
      <c r="K531" s="152"/>
      <c r="L531" s="155"/>
    </row>
    <row r="532" spans="1:12" s="127" customFormat="1" ht="30" customHeight="1">
      <c r="A532" s="195" t="s">
        <v>85</v>
      </c>
      <c r="B532" s="196">
        <f>SUM(B498+B531)</f>
        <v>6541000</v>
      </c>
      <c r="C532" s="196">
        <f>SUM(C498+C531)</f>
        <v>11486887.61</v>
      </c>
      <c r="D532" s="197">
        <f t="shared" si="9"/>
        <v>-4945887.609999999</v>
      </c>
      <c r="E532" s="198">
        <f aca="true" t="shared" si="10" ref="E532:E548">C532/B532*100</f>
        <v>175.61363109616266</v>
      </c>
      <c r="F532" s="197">
        <f>F498</f>
        <v>0</v>
      </c>
      <c r="G532" s="26"/>
      <c r="H532" s="26"/>
      <c r="I532" s="26"/>
      <c r="J532" s="26"/>
      <c r="K532" s="26"/>
      <c r="L532" s="100"/>
    </row>
    <row r="533" spans="1:12" s="39" customFormat="1" ht="34.5" customHeight="1">
      <c r="A533" s="33" t="s">
        <v>88</v>
      </c>
      <c r="B533" s="94"/>
      <c r="C533" s="94"/>
      <c r="D533" s="21"/>
      <c r="E533" s="35"/>
      <c r="F533" s="23"/>
      <c r="G533" s="26"/>
      <c r="H533" s="26"/>
      <c r="I533" s="26"/>
      <c r="J533" s="26"/>
      <c r="K533" s="26"/>
      <c r="L533" s="100"/>
    </row>
    <row r="534" spans="1:12" s="39" customFormat="1" ht="21.75" customHeight="1">
      <c r="A534" s="33" t="s">
        <v>87</v>
      </c>
      <c r="B534" s="94">
        <v>0</v>
      </c>
      <c r="C534" s="94">
        <v>0</v>
      </c>
      <c r="D534" s="11">
        <f t="shared" si="9"/>
        <v>0</v>
      </c>
      <c r="E534" s="12"/>
      <c r="F534" s="11">
        <v>93996.93</v>
      </c>
      <c r="G534" s="26"/>
      <c r="H534" s="26"/>
      <c r="I534" s="26"/>
      <c r="J534" s="26"/>
      <c r="K534" s="26"/>
      <c r="L534" s="100"/>
    </row>
    <row r="535" spans="1:12" s="128" customFormat="1" ht="30" customHeight="1">
      <c r="A535" s="169" t="s">
        <v>97</v>
      </c>
      <c r="B535" s="166">
        <f>B534</f>
        <v>0</v>
      </c>
      <c r="C535" s="166">
        <f>C534</f>
        <v>0</v>
      </c>
      <c r="D535" s="167">
        <f t="shared" si="9"/>
        <v>0</v>
      </c>
      <c r="E535" s="168"/>
      <c r="F535" s="167">
        <f>F534</f>
        <v>93996.93</v>
      </c>
      <c r="G535" s="99"/>
      <c r="H535" s="99"/>
      <c r="I535" s="99"/>
      <c r="J535" s="99"/>
      <c r="K535" s="99"/>
      <c r="L535" s="142"/>
    </row>
    <row r="536" spans="1:12" s="126" customFormat="1" ht="30" customHeight="1">
      <c r="A536" s="199" t="s">
        <v>89</v>
      </c>
      <c r="B536" s="196">
        <f>B535</f>
        <v>0</v>
      </c>
      <c r="C536" s="196">
        <f>C535</f>
        <v>0</v>
      </c>
      <c r="D536" s="197">
        <f t="shared" si="9"/>
        <v>0</v>
      </c>
      <c r="E536" s="198"/>
      <c r="F536" s="197">
        <f>F535</f>
        <v>93996.93</v>
      </c>
      <c r="G536" s="26"/>
      <c r="H536" s="26"/>
      <c r="I536" s="26"/>
      <c r="J536" s="26"/>
      <c r="K536" s="26"/>
      <c r="L536" s="100"/>
    </row>
    <row r="537" spans="1:12" s="39" customFormat="1" ht="39.75" customHeight="1">
      <c r="A537" s="43" t="s">
        <v>126</v>
      </c>
      <c r="B537" s="91"/>
      <c r="C537" s="91"/>
      <c r="D537" s="37"/>
      <c r="E537" s="67"/>
      <c r="F537" s="66"/>
      <c r="G537" s="26"/>
      <c r="H537" s="26"/>
      <c r="I537" s="26"/>
      <c r="J537" s="26"/>
      <c r="K537" s="26"/>
      <c r="L537" s="100"/>
    </row>
    <row r="538" spans="1:12" s="39" customFormat="1" ht="21.75" customHeight="1">
      <c r="A538" s="86" t="s">
        <v>83</v>
      </c>
      <c r="B538" s="95">
        <v>1011000</v>
      </c>
      <c r="C538" s="95">
        <v>0</v>
      </c>
      <c r="D538" s="23">
        <f t="shared" si="9"/>
        <v>1011000</v>
      </c>
      <c r="E538" s="35">
        <f t="shared" si="10"/>
        <v>0</v>
      </c>
      <c r="F538" s="23">
        <v>0</v>
      </c>
      <c r="G538" s="26"/>
      <c r="H538" s="26"/>
      <c r="I538" s="26"/>
      <c r="J538" s="26"/>
      <c r="K538" s="26"/>
      <c r="L538" s="100"/>
    </row>
    <row r="539" spans="1:12" s="39" customFormat="1" ht="21.75" customHeight="1">
      <c r="A539" s="86" t="s">
        <v>86</v>
      </c>
      <c r="B539" s="95">
        <v>4288000</v>
      </c>
      <c r="C539" s="95">
        <v>0</v>
      </c>
      <c r="D539" s="23">
        <f t="shared" si="9"/>
        <v>4288000</v>
      </c>
      <c r="E539" s="35">
        <f t="shared" si="10"/>
        <v>0</v>
      </c>
      <c r="F539" s="23">
        <v>0</v>
      </c>
      <c r="G539" s="26"/>
      <c r="H539" s="26"/>
      <c r="I539" s="26"/>
      <c r="J539" s="26"/>
      <c r="K539" s="26"/>
      <c r="L539" s="100"/>
    </row>
    <row r="540" spans="1:12" s="127" customFormat="1" ht="30" customHeight="1">
      <c r="A540" s="129" t="s">
        <v>101</v>
      </c>
      <c r="B540" s="108">
        <f>SUM(B538,B539)</f>
        <v>5299000</v>
      </c>
      <c r="C540" s="108">
        <f>SUM(C538,C539)</f>
        <v>0</v>
      </c>
      <c r="D540" s="109">
        <f t="shared" si="9"/>
        <v>5299000</v>
      </c>
      <c r="E540" s="132">
        <f t="shared" si="10"/>
        <v>0</v>
      </c>
      <c r="F540" s="133">
        <f>SUM(F538:F539)</f>
        <v>0</v>
      </c>
      <c r="G540" s="26"/>
      <c r="H540" s="26"/>
      <c r="I540" s="26"/>
      <c r="J540" s="26"/>
      <c r="K540" s="26"/>
      <c r="L540" s="100"/>
    </row>
    <row r="541" spans="1:12" s="127" customFormat="1" ht="30" customHeight="1">
      <c r="A541" s="195" t="s">
        <v>123</v>
      </c>
      <c r="B541" s="196">
        <f>SUM(B540)</f>
        <v>5299000</v>
      </c>
      <c r="C541" s="196">
        <f>SUM(C540)</f>
        <v>0</v>
      </c>
      <c r="D541" s="197">
        <f t="shared" si="9"/>
        <v>5299000</v>
      </c>
      <c r="E541" s="198">
        <f t="shared" si="10"/>
        <v>0</v>
      </c>
      <c r="F541" s="197">
        <f>SUM(F540)</f>
        <v>0</v>
      </c>
      <c r="G541" s="26"/>
      <c r="H541" s="26"/>
      <c r="I541" s="26"/>
      <c r="J541" s="26"/>
      <c r="K541" s="26"/>
      <c r="L541" s="100"/>
    </row>
    <row r="542" spans="1:12" s="39" customFormat="1" ht="45" customHeight="1">
      <c r="A542" s="43" t="s">
        <v>127</v>
      </c>
      <c r="B542" s="91"/>
      <c r="C542" s="91"/>
      <c r="D542" s="37"/>
      <c r="E542" s="67"/>
      <c r="F542" s="66"/>
      <c r="G542" s="26"/>
      <c r="H542" s="26"/>
      <c r="I542" s="26"/>
      <c r="J542" s="26"/>
      <c r="K542" s="26"/>
      <c r="L542" s="100"/>
    </row>
    <row r="543" spans="1:12" s="39" customFormat="1" ht="24.75" customHeight="1">
      <c r="A543" s="33" t="s">
        <v>83</v>
      </c>
      <c r="B543" s="94">
        <v>37512</v>
      </c>
      <c r="C543" s="94">
        <f>SUM(C544)</f>
        <v>21763.33</v>
      </c>
      <c r="D543" s="21">
        <f t="shared" si="9"/>
        <v>15748.669999999998</v>
      </c>
      <c r="E543" s="32">
        <f t="shared" si="10"/>
        <v>58.016981232672215</v>
      </c>
      <c r="F543" s="21">
        <v>0</v>
      </c>
      <c r="G543" s="26"/>
      <c r="H543" s="26"/>
      <c r="I543" s="26"/>
      <c r="J543" s="26"/>
      <c r="K543" s="26"/>
      <c r="L543" s="100"/>
    </row>
    <row r="544" spans="1:11" s="142" customFormat="1" ht="19.5" customHeight="1">
      <c r="A544" s="61" t="s">
        <v>209</v>
      </c>
      <c r="B544" s="93"/>
      <c r="C544" s="93">
        <v>21763.33</v>
      </c>
      <c r="D544" s="59"/>
      <c r="E544" s="76"/>
      <c r="F544" s="59"/>
      <c r="G544" s="99"/>
      <c r="H544" s="99"/>
      <c r="I544" s="99"/>
      <c r="J544" s="99"/>
      <c r="K544" s="99"/>
    </row>
    <row r="545" spans="1:12" s="39" customFormat="1" ht="24.75" customHeight="1">
      <c r="A545" s="33" t="s">
        <v>86</v>
      </c>
      <c r="B545" s="94">
        <v>337608</v>
      </c>
      <c r="C545" s="94">
        <f>C546</f>
        <v>195676.08</v>
      </c>
      <c r="D545" s="21">
        <f t="shared" si="9"/>
        <v>141931.92</v>
      </c>
      <c r="E545" s="32">
        <f t="shared" si="10"/>
        <v>57.95955072154688</v>
      </c>
      <c r="F545" s="21">
        <v>0</v>
      </c>
      <c r="G545" s="26"/>
      <c r="H545" s="26"/>
      <c r="I545" s="26"/>
      <c r="J545" s="26"/>
      <c r="K545" s="26"/>
      <c r="L545" s="100"/>
    </row>
    <row r="546" spans="1:12" s="89" customFormat="1" ht="19.5" customHeight="1">
      <c r="A546" s="61" t="s">
        <v>209</v>
      </c>
      <c r="B546" s="93"/>
      <c r="C546" s="93">
        <v>195676.08</v>
      </c>
      <c r="D546" s="59"/>
      <c r="E546" s="76"/>
      <c r="F546" s="59"/>
      <c r="G546" s="99"/>
      <c r="H546" s="99"/>
      <c r="I546" s="99"/>
      <c r="J546" s="99"/>
      <c r="K546" s="99"/>
      <c r="L546" s="142"/>
    </row>
    <row r="547" spans="1:12" s="127" customFormat="1" ht="30" customHeight="1">
      <c r="A547" s="174" t="s">
        <v>101</v>
      </c>
      <c r="B547" s="166">
        <f>SUM(B543,B545)</f>
        <v>375120</v>
      </c>
      <c r="C547" s="166">
        <f>SUM(C543,C545)</f>
        <v>217439.40999999997</v>
      </c>
      <c r="D547" s="167">
        <f t="shared" si="9"/>
        <v>157680.59000000003</v>
      </c>
      <c r="E547" s="168">
        <f t="shared" si="10"/>
        <v>57.96529377265941</v>
      </c>
      <c r="F547" s="167">
        <f>SUM(F543:F545)</f>
        <v>0</v>
      </c>
      <c r="G547" s="26"/>
      <c r="H547" s="26"/>
      <c r="I547" s="26"/>
      <c r="J547" s="26"/>
      <c r="K547" s="26"/>
      <c r="L547" s="100"/>
    </row>
    <row r="548" spans="1:12" s="127" customFormat="1" ht="34.5" customHeight="1">
      <c r="A548" s="195" t="s">
        <v>124</v>
      </c>
      <c r="B548" s="196">
        <f>SUM(B547)</f>
        <v>375120</v>
      </c>
      <c r="C548" s="196">
        <f>SUM(C547)</f>
        <v>217439.40999999997</v>
      </c>
      <c r="D548" s="197">
        <f t="shared" si="9"/>
        <v>157680.59000000003</v>
      </c>
      <c r="E548" s="198">
        <f t="shared" si="10"/>
        <v>57.96529377265941</v>
      </c>
      <c r="F548" s="197">
        <f>SUM(F547)</f>
        <v>0</v>
      </c>
      <c r="G548" s="26"/>
      <c r="H548" s="26"/>
      <c r="I548" s="26"/>
      <c r="J548" s="26"/>
      <c r="K548" s="26"/>
      <c r="L548" s="100"/>
    </row>
    <row r="549" spans="1:12" s="39" customFormat="1" ht="34.5" customHeight="1">
      <c r="A549" s="43" t="s">
        <v>294</v>
      </c>
      <c r="B549" s="91"/>
      <c r="C549" s="91"/>
      <c r="D549" s="37"/>
      <c r="E549" s="67"/>
      <c r="F549" s="66"/>
      <c r="G549" s="26"/>
      <c r="H549" s="26"/>
      <c r="I549" s="26"/>
      <c r="J549" s="26"/>
      <c r="K549" s="26"/>
      <c r="L549" s="100"/>
    </row>
    <row r="550" spans="1:12" s="39" customFormat="1" ht="24.75" customHeight="1">
      <c r="A550" s="33" t="s">
        <v>125</v>
      </c>
      <c r="B550" s="94">
        <v>0</v>
      </c>
      <c r="C550" s="94">
        <f>SUM(C551:C624)</f>
        <v>5849328.6099999985</v>
      </c>
      <c r="D550" s="11">
        <f t="shared" si="9"/>
        <v>-5849328.6099999985</v>
      </c>
      <c r="E550" s="12"/>
      <c r="F550" s="11">
        <v>0</v>
      </c>
      <c r="G550" s="26"/>
      <c r="H550" s="26"/>
      <c r="I550" s="26"/>
      <c r="J550" s="26"/>
      <c r="K550" s="26"/>
      <c r="L550" s="100"/>
    </row>
    <row r="551" spans="1:12" s="89" customFormat="1" ht="19.5" customHeight="1">
      <c r="A551" s="57" t="s">
        <v>254</v>
      </c>
      <c r="B551" s="92"/>
      <c r="C551" s="92">
        <v>57750.97</v>
      </c>
      <c r="D551" s="369" t="s">
        <v>164</v>
      </c>
      <c r="E551" s="50"/>
      <c r="F551" s="48"/>
      <c r="G551" s="99"/>
      <c r="H551" s="99"/>
      <c r="I551" s="99"/>
      <c r="J551" s="99"/>
      <c r="K551" s="99"/>
      <c r="L551" s="142"/>
    </row>
    <row r="552" spans="1:12" s="89" customFormat="1" ht="19.5" customHeight="1">
      <c r="A552" s="57" t="s">
        <v>170</v>
      </c>
      <c r="B552" s="92"/>
      <c r="C552" s="92">
        <v>67261.02</v>
      </c>
      <c r="D552" s="369"/>
      <c r="E552" s="50"/>
      <c r="F552" s="48"/>
      <c r="G552" s="99"/>
      <c r="H552" s="99"/>
      <c r="I552" s="99"/>
      <c r="J552" s="99"/>
      <c r="K552" s="99"/>
      <c r="L552" s="142"/>
    </row>
    <row r="553" spans="1:12" s="89" customFormat="1" ht="19.5" customHeight="1">
      <c r="A553" s="57" t="s">
        <v>255</v>
      </c>
      <c r="B553" s="92"/>
      <c r="C553" s="92">
        <v>104570.91</v>
      </c>
      <c r="D553" s="370"/>
      <c r="E553" s="50"/>
      <c r="F553" s="48"/>
      <c r="G553" s="99"/>
      <c r="H553" s="99"/>
      <c r="I553" s="99"/>
      <c r="J553" s="99"/>
      <c r="K553" s="99"/>
      <c r="L553" s="142"/>
    </row>
    <row r="554" spans="1:12" s="89" customFormat="1" ht="19.5" customHeight="1">
      <c r="A554" s="57" t="s">
        <v>256</v>
      </c>
      <c r="B554" s="92"/>
      <c r="C554" s="92">
        <v>257034</v>
      </c>
      <c r="D554" s="48"/>
      <c r="E554" s="50"/>
      <c r="F554" s="48"/>
      <c r="G554" s="99"/>
      <c r="H554" s="99"/>
      <c r="I554" s="99"/>
      <c r="J554" s="99"/>
      <c r="K554" s="99"/>
      <c r="L554" s="142"/>
    </row>
    <row r="555" spans="1:12" s="89" customFormat="1" ht="19.5" customHeight="1">
      <c r="A555" s="57" t="s">
        <v>257</v>
      </c>
      <c r="B555" s="92"/>
      <c r="C555" s="92">
        <v>119655.93</v>
      </c>
      <c r="D555" s="48"/>
      <c r="E555" s="50"/>
      <c r="F555" s="48"/>
      <c r="G555" s="99"/>
      <c r="H555" s="99"/>
      <c r="I555" s="99"/>
      <c r="J555" s="99"/>
      <c r="K555" s="99"/>
      <c r="L555" s="142"/>
    </row>
    <row r="556" spans="1:12" s="89" customFormat="1" ht="19.5" customHeight="1">
      <c r="A556" s="57" t="s">
        <v>460</v>
      </c>
      <c r="B556" s="92"/>
      <c r="C556" s="92">
        <v>37208.81</v>
      </c>
      <c r="D556" s="48"/>
      <c r="E556" s="50"/>
      <c r="F556" s="48"/>
      <c r="G556" s="99"/>
      <c r="H556" s="99"/>
      <c r="I556" s="99"/>
      <c r="J556" s="99"/>
      <c r="K556" s="99"/>
      <c r="L556" s="142"/>
    </row>
    <row r="557" spans="1:12" s="89" customFormat="1" ht="19.5" customHeight="1">
      <c r="A557" s="57" t="s">
        <v>461</v>
      </c>
      <c r="B557" s="92"/>
      <c r="C557" s="92">
        <v>9527.12</v>
      </c>
      <c r="D557" s="48"/>
      <c r="E557" s="50"/>
      <c r="F557" s="48"/>
      <c r="G557" s="99"/>
      <c r="H557" s="99"/>
      <c r="I557" s="99"/>
      <c r="J557" s="99"/>
      <c r="K557" s="99"/>
      <c r="L557" s="142"/>
    </row>
    <row r="558" spans="1:12" s="89" customFormat="1" ht="19.5" customHeight="1">
      <c r="A558" s="57" t="s">
        <v>462</v>
      </c>
      <c r="B558" s="92"/>
      <c r="C558" s="92">
        <v>2653.56</v>
      </c>
      <c r="D558" s="48"/>
      <c r="E558" s="50"/>
      <c r="F558" s="48"/>
      <c r="G558" s="99"/>
      <c r="H558" s="99"/>
      <c r="I558" s="99"/>
      <c r="J558" s="99"/>
      <c r="K558" s="99"/>
      <c r="L558" s="142"/>
    </row>
    <row r="559" spans="1:12" s="89" customFormat="1" ht="19.5" customHeight="1">
      <c r="A559" s="57" t="s">
        <v>463</v>
      </c>
      <c r="B559" s="92"/>
      <c r="C559" s="92">
        <v>67801.71</v>
      </c>
      <c r="D559" s="48"/>
      <c r="E559" s="50"/>
      <c r="F559" s="48"/>
      <c r="G559" s="99"/>
      <c r="H559" s="99"/>
      <c r="I559" s="99"/>
      <c r="J559" s="99"/>
      <c r="K559" s="99"/>
      <c r="L559" s="142"/>
    </row>
    <row r="560" spans="1:12" s="89" customFormat="1" ht="19.5" customHeight="1">
      <c r="A560" s="57" t="s">
        <v>483</v>
      </c>
      <c r="B560" s="92"/>
      <c r="C560" s="92">
        <v>4649.27</v>
      </c>
      <c r="D560" s="48"/>
      <c r="E560" s="50"/>
      <c r="F560" s="48"/>
      <c r="G560" s="99"/>
      <c r="H560" s="99"/>
      <c r="I560" s="99"/>
      <c r="J560" s="99"/>
      <c r="K560" s="99"/>
      <c r="L560" s="142"/>
    </row>
    <row r="561" spans="1:12" s="89" customFormat="1" ht="19.5" customHeight="1">
      <c r="A561" s="61" t="s">
        <v>484</v>
      </c>
      <c r="B561" s="93"/>
      <c r="C561" s="93">
        <v>100078.13</v>
      </c>
      <c r="D561" s="53"/>
      <c r="E561" s="54"/>
      <c r="F561" s="53"/>
      <c r="G561" s="99"/>
      <c r="H561" s="99"/>
      <c r="I561" s="99"/>
      <c r="J561" s="99"/>
      <c r="K561" s="99"/>
      <c r="L561" s="142"/>
    </row>
    <row r="562" spans="1:12" s="89" customFormat="1" ht="19.5" customHeight="1">
      <c r="A562" s="57" t="s">
        <v>485</v>
      </c>
      <c r="B562" s="92"/>
      <c r="C562" s="92">
        <v>17545.13</v>
      </c>
      <c r="D562" s="48"/>
      <c r="E562" s="50"/>
      <c r="F562" s="48"/>
      <c r="G562" s="99"/>
      <c r="H562" s="99"/>
      <c r="I562" s="99"/>
      <c r="J562" s="99"/>
      <c r="K562" s="99"/>
      <c r="L562" s="142"/>
    </row>
    <row r="563" spans="1:12" s="89" customFormat="1" ht="19.5" customHeight="1">
      <c r="A563" s="57" t="s">
        <v>464</v>
      </c>
      <c r="B563" s="92"/>
      <c r="C563" s="92">
        <v>76785.79</v>
      </c>
      <c r="D563" s="48"/>
      <c r="E563" s="50"/>
      <c r="F563" s="48"/>
      <c r="G563" s="99"/>
      <c r="H563" s="99"/>
      <c r="I563" s="99"/>
      <c r="J563" s="99"/>
      <c r="K563" s="99"/>
      <c r="L563" s="142"/>
    </row>
    <row r="564" spans="1:12" s="89" customFormat="1" ht="19.5" customHeight="1">
      <c r="A564" s="57" t="s">
        <v>486</v>
      </c>
      <c r="B564" s="92"/>
      <c r="C564" s="92">
        <v>111624.97</v>
      </c>
      <c r="D564" s="48"/>
      <c r="E564" s="50"/>
      <c r="F564" s="48"/>
      <c r="G564" s="99"/>
      <c r="H564" s="99"/>
      <c r="I564" s="99"/>
      <c r="J564" s="99"/>
      <c r="K564" s="99"/>
      <c r="L564" s="142"/>
    </row>
    <row r="565" spans="1:12" s="89" customFormat="1" ht="19.5" customHeight="1">
      <c r="A565" s="57" t="s">
        <v>465</v>
      </c>
      <c r="B565" s="92"/>
      <c r="C565" s="92">
        <v>117047.19</v>
      </c>
      <c r="D565" s="48"/>
      <c r="E565" s="50"/>
      <c r="F565" s="48"/>
      <c r="G565" s="99"/>
      <c r="H565" s="99"/>
      <c r="I565" s="99"/>
      <c r="J565" s="99"/>
      <c r="K565" s="99"/>
      <c r="L565" s="142"/>
    </row>
    <row r="566" spans="1:12" s="89" customFormat="1" ht="19.5" customHeight="1">
      <c r="A566" s="57" t="s">
        <v>258</v>
      </c>
      <c r="B566" s="92"/>
      <c r="C566" s="92">
        <v>62335.55</v>
      </c>
      <c r="D566" s="48"/>
      <c r="E566" s="50"/>
      <c r="F566" s="48"/>
      <c r="G566" s="99"/>
      <c r="H566" s="99"/>
      <c r="I566" s="99"/>
      <c r="J566" s="99"/>
      <c r="K566" s="99"/>
      <c r="L566" s="142"/>
    </row>
    <row r="567" spans="1:12" s="89" customFormat="1" ht="19.5" customHeight="1">
      <c r="A567" s="57" t="s">
        <v>466</v>
      </c>
      <c r="B567" s="92"/>
      <c r="C567" s="92">
        <v>42785.29</v>
      </c>
      <c r="D567" s="48"/>
      <c r="E567" s="50"/>
      <c r="F567" s="48"/>
      <c r="G567" s="99"/>
      <c r="H567" s="99"/>
      <c r="I567" s="99"/>
      <c r="J567" s="99"/>
      <c r="K567" s="99"/>
      <c r="L567" s="142"/>
    </row>
    <row r="568" spans="1:12" s="89" customFormat="1" ht="19.5" customHeight="1">
      <c r="A568" s="57" t="s">
        <v>259</v>
      </c>
      <c r="B568" s="92"/>
      <c r="C568" s="92">
        <v>67421.06</v>
      </c>
      <c r="D568" s="48"/>
      <c r="E568" s="50"/>
      <c r="F568" s="48"/>
      <c r="G568" s="99"/>
      <c r="H568" s="99"/>
      <c r="I568" s="99"/>
      <c r="J568" s="99"/>
      <c r="K568" s="99"/>
      <c r="L568" s="142"/>
    </row>
    <row r="569" spans="1:12" s="89" customFormat="1" ht="19.5" customHeight="1">
      <c r="A569" s="57" t="s">
        <v>467</v>
      </c>
      <c r="B569" s="92"/>
      <c r="C569" s="92">
        <v>74629.59</v>
      </c>
      <c r="D569" s="48"/>
      <c r="E569" s="50"/>
      <c r="F569" s="48"/>
      <c r="G569" s="99"/>
      <c r="H569" s="99"/>
      <c r="I569" s="99"/>
      <c r="J569" s="99"/>
      <c r="K569" s="99"/>
      <c r="L569" s="142"/>
    </row>
    <row r="570" spans="1:12" s="89" customFormat="1" ht="19.5" customHeight="1">
      <c r="A570" s="57" t="s">
        <v>260</v>
      </c>
      <c r="B570" s="92"/>
      <c r="C570" s="92">
        <v>116781.97</v>
      </c>
      <c r="D570" s="48"/>
      <c r="E570" s="50"/>
      <c r="F570" s="48"/>
      <c r="G570" s="99"/>
      <c r="H570" s="99"/>
      <c r="I570" s="99"/>
      <c r="J570" s="99"/>
      <c r="K570" s="99"/>
      <c r="L570" s="142"/>
    </row>
    <row r="571" spans="1:12" s="89" customFormat="1" ht="19.5" customHeight="1">
      <c r="A571" s="57" t="s">
        <v>487</v>
      </c>
      <c r="B571" s="92"/>
      <c r="C571" s="92">
        <v>35661.6</v>
      </c>
      <c r="D571" s="48"/>
      <c r="E571" s="50"/>
      <c r="F571" s="48"/>
      <c r="G571" s="99"/>
      <c r="H571" s="99"/>
      <c r="I571" s="99"/>
      <c r="J571" s="99"/>
      <c r="K571" s="99"/>
      <c r="L571" s="142"/>
    </row>
    <row r="572" spans="1:12" s="89" customFormat="1" ht="19.5" customHeight="1">
      <c r="A572" s="57" t="s">
        <v>488</v>
      </c>
      <c r="B572" s="92"/>
      <c r="C572" s="92">
        <v>22598.67</v>
      </c>
      <c r="D572" s="48"/>
      <c r="E572" s="50"/>
      <c r="F572" s="48"/>
      <c r="G572" s="99"/>
      <c r="H572" s="99"/>
      <c r="I572" s="99"/>
      <c r="J572" s="99"/>
      <c r="K572" s="99"/>
      <c r="L572" s="142"/>
    </row>
    <row r="573" spans="1:12" s="89" customFormat="1" ht="19.5" customHeight="1">
      <c r="A573" s="57" t="s">
        <v>261</v>
      </c>
      <c r="B573" s="92"/>
      <c r="C573" s="92">
        <v>62622.38</v>
      </c>
      <c r="D573" s="48"/>
      <c r="E573" s="50"/>
      <c r="F573" s="48"/>
      <c r="G573" s="99"/>
      <c r="H573" s="99"/>
      <c r="I573" s="99"/>
      <c r="J573" s="99"/>
      <c r="K573" s="99"/>
      <c r="L573" s="142"/>
    </row>
    <row r="574" spans="1:12" s="89" customFormat="1" ht="19.5" customHeight="1">
      <c r="A574" s="57" t="s">
        <v>468</v>
      </c>
      <c r="B574" s="92"/>
      <c r="C574" s="92">
        <v>64340.06</v>
      </c>
      <c r="D574" s="48"/>
      <c r="E574" s="50"/>
      <c r="F574" s="48"/>
      <c r="G574" s="99"/>
      <c r="H574" s="99"/>
      <c r="I574" s="99"/>
      <c r="J574" s="99"/>
      <c r="K574" s="99"/>
      <c r="L574" s="142"/>
    </row>
    <row r="575" spans="1:12" s="89" customFormat="1" ht="19.5" customHeight="1">
      <c r="A575" s="57" t="s">
        <v>262</v>
      </c>
      <c r="B575" s="92"/>
      <c r="C575" s="92">
        <v>170404.5</v>
      </c>
      <c r="D575" s="48"/>
      <c r="E575" s="50"/>
      <c r="F575" s="48"/>
      <c r="G575" s="99"/>
      <c r="H575" s="99"/>
      <c r="I575" s="99"/>
      <c r="J575" s="99"/>
      <c r="K575" s="99"/>
      <c r="L575" s="142"/>
    </row>
    <row r="576" spans="1:12" s="89" customFormat="1" ht="19.5" customHeight="1">
      <c r="A576" s="57" t="s">
        <v>263</v>
      </c>
      <c r="B576" s="92"/>
      <c r="C576" s="92">
        <v>84722.93</v>
      </c>
      <c r="D576" s="48"/>
      <c r="E576" s="50"/>
      <c r="F576" s="48"/>
      <c r="G576" s="99"/>
      <c r="H576" s="99"/>
      <c r="I576" s="99"/>
      <c r="J576" s="99"/>
      <c r="K576" s="99"/>
      <c r="L576" s="142"/>
    </row>
    <row r="577" spans="1:12" s="89" customFormat="1" ht="19.5" customHeight="1">
      <c r="A577" s="57" t="s">
        <v>264</v>
      </c>
      <c r="B577" s="92"/>
      <c r="C577" s="92">
        <v>22793.31</v>
      </c>
      <c r="D577" s="48"/>
      <c r="E577" s="50"/>
      <c r="F577" s="48"/>
      <c r="G577" s="99"/>
      <c r="H577" s="99"/>
      <c r="I577" s="99"/>
      <c r="J577" s="99"/>
      <c r="K577" s="99"/>
      <c r="L577" s="142"/>
    </row>
    <row r="578" spans="1:12" s="89" customFormat="1" ht="19.5" customHeight="1">
      <c r="A578" s="57" t="s">
        <v>265</v>
      </c>
      <c r="B578" s="92"/>
      <c r="C578" s="92">
        <v>74334.38</v>
      </c>
      <c r="D578" s="48"/>
      <c r="E578" s="50"/>
      <c r="F578" s="48"/>
      <c r="G578" s="99"/>
      <c r="H578" s="99"/>
      <c r="I578" s="99"/>
      <c r="J578" s="99"/>
      <c r="K578" s="99"/>
      <c r="L578" s="142"/>
    </row>
    <row r="579" spans="1:12" s="89" customFormat="1" ht="19.5" customHeight="1">
      <c r="A579" s="57" t="s">
        <v>266</v>
      </c>
      <c r="B579" s="92"/>
      <c r="C579" s="92">
        <v>53967.75</v>
      </c>
      <c r="D579" s="48"/>
      <c r="E579" s="50"/>
      <c r="F579" s="48"/>
      <c r="G579" s="99"/>
      <c r="H579" s="99"/>
      <c r="I579" s="99"/>
      <c r="J579" s="99"/>
      <c r="K579" s="99"/>
      <c r="L579" s="142"/>
    </row>
    <row r="580" spans="1:12" s="89" customFormat="1" ht="19.5" customHeight="1">
      <c r="A580" s="57" t="s">
        <v>489</v>
      </c>
      <c r="B580" s="92"/>
      <c r="C580" s="92">
        <v>45570</v>
      </c>
      <c r="D580" s="48"/>
      <c r="E580" s="50"/>
      <c r="F580" s="48"/>
      <c r="G580" s="99"/>
      <c r="H580" s="99"/>
      <c r="I580" s="99"/>
      <c r="J580" s="99"/>
      <c r="K580" s="99"/>
      <c r="L580" s="142"/>
    </row>
    <row r="581" spans="1:12" s="89" customFormat="1" ht="19.5" customHeight="1">
      <c r="A581" s="57" t="s">
        <v>267</v>
      </c>
      <c r="B581" s="92"/>
      <c r="C581" s="92">
        <v>143861.17</v>
      </c>
      <c r="D581" s="48"/>
      <c r="E581" s="50"/>
      <c r="F581" s="48"/>
      <c r="G581" s="99"/>
      <c r="H581" s="99"/>
      <c r="I581" s="99"/>
      <c r="J581" s="99"/>
      <c r="K581" s="99"/>
      <c r="L581" s="142"/>
    </row>
    <row r="582" spans="1:12" s="89" customFormat="1" ht="19.5" customHeight="1">
      <c r="A582" s="57" t="s">
        <v>469</v>
      </c>
      <c r="B582" s="92"/>
      <c r="C582" s="92">
        <v>62782.34</v>
      </c>
      <c r="D582" s="48"/>
      <c r="E582" s="50"/>
      <c r="F582" s="48"/>
      <c r="G582" s="99"/>
      <c r="H582" s="99"/>
      <c r="I582" s="99"/>
      <c r="J582" s="99"/>
      <c r="K582" s="99"/>
      <c r="L582" s="142"/>
    </row>
    <row r="583" spans="1:12" s="89" customFormat="1" ht="19.5" customHeight="1">
      <c r="A583" s="57" t="s">
        <v>470</v>
      </c>
      <c r="B583" s="92"/>
      <c r="C583" s="92">
        <v>32197.3</v>
      </c>
      <c r="D583" s="48"/>
      <c r="E583" s="50"/>
      <c r="F583" s="48"/>
      <c r="G583" s="99"/>
      <c r="H583" s="99"/>
      <c r="I583" s="99"/>
      <c r="J583" s="99"/>
      <c r="K583" s="99"/>
      <c r="L583" s="142"/>
    </row>
    <row r="584" spans="1:12" s="89" customFormat="1" ht="19.5" customHeight="1">
      <c r="A584" s="57" t="s">
        <v>255</v>
      </c>
      <c r="B584" s="92"/>
      <c r="C584" s="92">
        <v>48746.73</v>
      </c>
      <c r="D584" s="48"/>
      <c r="E584" s="50"/>
      <c r="F584" s="48"/>
      <c r="G584" s="99"/>
      <c r="H584" s="99"/>
      <c r="I584" s="99"/>
      <c r="J584" s="99"/>
      <c r="K584" s="99"/>
      <c r="L584" s="142"/>
    </row>
    <row r="585" spans="1:12" s="89" customFormat="1" ht="19.5" customHeight="1">
      <c r="A585" s="61" t="s">
        <v>268</v>
      </c>
      <c r="B585" s="93"/>
      <c r="C585" s="93">
        <v>226520.65</v>
      </c>
      <c r="D585" s="53"/>
      <c r="E585" s="54"/>
      <c r="F585" s="53"/>
      <c r="G585" s="99"/>
      <c r="H585" s="99"/>
      <c r="I585" s="99"/>
      <c r="J585" s="99"/>
      <c r="K585" s="99"/>
      <c r="L585" s="142"/>
    </row>
    <row r="586" spans="1:12" s="89" customFormat="1" ht="21.75" customHeight="1">
      <c r="A586" s="57" t="s">
        <v>471</v>
      </c>
      <c r="B586" s="92"/>
      <c r="C586" s="92">
        <v>71484.33</v>
      </c>
      <c r="D586" s="48"/>
      <c r="E586" s="50"/>
      <c r="F586" s="48"/>
      <c r="G586" s="99"/>
      <c r="H586" s="99"/>
      <c r="I586" s="99"/>
      <c r="J586" s="99"/>
      <c r="K586" s="99"/>
      <c r="L586" s="142"/>
    </row>
    <row r="587" spans="1:12" s="89" customFormat="1" ht="21.75" customHeight="1">
      <c r="A587" s="57" t="s">
        <v>490</v>
      </c>
      <c r="B587" s="92"/>
      <c r="C587" s="92">
        <v>41013</v>
      </c>
      <c r="D587" s="48"/>
      <c r="E587" s="50"/>
      <c r="F587" s="48"/>
      <c r="G587" s="99"/>
      <c r="H587" s="99"/>
      <c r="I587" s="99"/>
      <c r="J587" s="99"/>
      <c r="K587" s="99"/>
      <c r="L587" s="142"/>
    </row>
    <row r="588" spans="1:12" s="89" customFormat="1" ht="21.75" customHeight="1">
      <c r="A588" s="57" t="s">
        <v>269</v>
      </c>
      <c r="B588" s="92"/>
      <c r="C588" s="92">
        <v>257381.11</v>
      </c>
      <c r="D588" s="48"/>
      <c r="E588" s="50"/>
      <c r="F588" s="48"/>
      <c r="G588" s="99"/>
      <c r="H588" s="99"/>
      <c r="I588" s="99"/>
      <c r="J588" s="99"/>
      <c r="K588" s="99"/>
      <c r="L588" s="142"/>
    </row>
    <row r="589" spans="1:12" s="89" customFormat="1" ht="21.75" customHeight="1">
      <c r="A589" s="57" t="s">
        <v>270</v>
      </c>
      <c r="B589" s="92"/>
      <c r="C589" s="92">
        <v>139162.5</v>
      </c>
      <c r="D589" s="48"/>
      <c r="E589" s="50"/>
      <c r="F589" s="48"/>
      <c r="G589" s="99"/>
      <c r="H589" s="99"/>
      <c r="I589" s="99"/>
      <c r="J589" s="99"/>
      <c r="K589" s="99"/>
      <c r="L589" s="142"/>
    </row>
    <row r="590" spans="1:12" s="89" customFormat="1" ht="21.75" customHeight="1">
      <c r="A590" s="57" t="s">
        <v>472</v>
      </c>
      <c r="B590" s="92"/>
      <c r="C590" s="92">
        <v>89877.9</v>
      </c>
      <c r="D590" s="48"/>
      <c r="E590" s="50"/>
      <c r="F590" s="48"/>
      <c r="G590" s="99"/>
      <c r="H590" s="99"/>
      <c r="I590" s="99"/>
      <c r="J590" s="99"/>
      <c r="K590" s="99"/>
      <c r="L590" s="142"/>
    </row>
    <row r="591" spans="1:12" s="89" customFormat="1" ht="21.75" customHeight="1">
      <c r="A591" s="57" t="s">
        <v>271</v>
      </c>
      <c r="B591" s="92"/>
      <c r="C591" s="92">
        <v>22299.75</v>
      </c>
      <c r="D591" s="48"/>
      <c r="E591" s="50"/>
      <c r="F591" s="48"/>
      <c r="G591" s="99"/>
      <c r="H591" s="99"/>
      <c r="I591" s="99"/>
      <c r="J591" s="99"/>
      <c r="K591" s="99"/>
      <c r="L591" s="142"/>
    </row>
    <row r="592" spans="1:12" s="89" customFormat="1" ht="21.75" customHeight="1">
      <c r="A592" s="57" t="s">
        <v>272</v>
      </c>
      <c r="B592" s="92"/>
      <c r="C592" s="92">
        <v>184413.57</v>
      </c>
      <c r="D592" s="48"/>
      <c r="E592" s="50"/>
      <c r="F592" s="48"/>
      <c r="G592" s="99"/>
      <c r="H592" s="99"/>
      <c r="I592" s="99"/>
      <c r="J592" s="99"/>
      <c r="K592" s="99"/>
      <c r="L592" s="142"/>
    </row>
    <row r="593" spans="1:12" s="89" customFormat="1" ht="21.75" customHeight="1">
      <c r="A593" s="57" t="s">
        <v>273</v>
      </c>
      <c r="B593" s="92"/>
      <c r="C593" s="92">
        <v>181074.37</v>
      </c>
      <c r="D593" s="48"/>
      <c r="E593" s="50"/>
      <c r="F593" s="48"/>
      <c r="G593" s="99"/>
      <c r="H593" s="99"/>
      <c r="I593" s="99"/>
      <c r="J593" s="99"/>
      <c r="K593" s="99"/>
      <c r="L593" s="142"/>
    </row>
    <row r="594" spans="1:12" s="89" customFormat="1" ht="21.75" customHeight="1">
      <c r="A594" s="57" t="s">
        <v>274</v>
      </c>
      <c r="B594" s="92"/>
      <c r="C594" s="92">
        <v>59534.7</v>
      </c>
      <c r="D594" s="48"/>
      <c r="E594" s="50"/>
      <c r="F594" s="48"/>
      <c r="G594" s="99"/>
      <c r="H594" s="99"/>
      <c r="I594" s="99"/>
      <c r="J594" s="99"/>
      <c r="K594" s="99"/>
      <c r="L594" s="142"/>
    </row>
    <row r="595" spans="1:12" s="89" customFormat="1" ht="21.75" customHeight="1">
      <c r="A595" s="57" t="s">
        <v>275</v>
      </c>
      <c r="B595" s="92"/>
      <c r="C595" s="92">
        <v>58892.47</v>
      </c>
      <c r="D595" s="48"/>
      <c r="E595" s="50"/>
      <c r="F595" s="48"/>
      <c r="G595" s="99"/>
      <c r="H595" s="99"/>
      <c r="I595" s="99"/>
      <c r="J595" s="99"/>
      <c r="K595" s="99"/>
      <c r="L595" s="142"/>
    </row>
    <row r="596" spans="1:12" s="89" customFormat="1" ht="21.75" customHeight="1">
      <c r="A596" s="57" t="s">
        <v>276</v>
      </c>
      <c r="B596" s="92"/>
      <c r="C596" s="92">
        <v>36362.25</v>
      </c>
      <c r="D596" s="48"/>
      <c r="E596" s="50"/>
      <c r="F596" s="48"/>
      <c r="G596" s="99"/>
      <c r="H596" s="99"/>
      <c r="I596" s="99"/>
      <c r="J596" s="99"/>
      <c r="K596" s="99"/>
      <c r="L596" s="142"/>
    </row>
    <row r="597" spans="1:12" s="89" customFormat="1" ht="21.75" customHeight="1">
      <c r="A597" s="57" t="s">
        <v>277</v>
      </c>
      <c r="B597" s="92"/>
      <c r="C597" s="92">
        <v>16863.9</v>
      </c>
      <c r="D597" s="48"/>
      <c r="E597" s="50"/>
      <c r="F597" s="48"/>
      <c r="G597" s="99"/>
      <c r="H597" s="99"/>
      <c r="I597" s="99"/>
      <c r="J597" s="99"/>
      <c r="K597" s="99"/>
      <c r="L597" s="142"/>
    </row>
    <row r="598" spans="1:12" s="89" customFormat="1" ht="21.75" customHeight="1">
      <c r="A598" s="57" t="s">
        <v>473</v>
      </c>
      <c r="B598" s="92"/>
      <c r="C598" s="92">
        <v>4561.61</v>
      </c>
      <c r="D598" s="48"/>
      <c r="E598" s="50"/>
      <c r="F598" s="48"/>
      <c r="G598" s="99"/>
      <c r="H598" s="99"/>
      <c r="I598" s="99"/>
      <c r="J598" s="99"/>
      <c r="K598" s="99"/>
      <c r="L598" s="142"/>
    </row>
    <row r="599" spans="1:12" s="89" customFormat="1" ht="21.75" customHeight="1">
      <c r="A599" s="57" t="s">
        <v>278</v>
      </c>
      <c r="B599" s="92"/>
      <c r="C599" s="92">
        <v>93606.83</v>
      </c>
      <c r="D599" s="48"/>
      <c r="E599" s="50"/>
      <c r="F599" s="48"/>
      <c r="G599" s="99"/>
      <c r="H599" s="99"/>
      <c r="I599" s="99"/>
      <c r="J599" s="99"/>
      <c r="K599" s="99"/>
      <c r="L599" s="142"/>
    </row>
    <row r="600" spans="1:12" s="89" customFormat="1" ht="21.75" customHeight="1">
      <c r="A600" s="57" t="s">
        <v>279</v>
      </c>
      <c r="B600" s="92"/>
      <c r="C600" s="92">
        <v>53075.7</v>
      </c>
      <c r="D600" s="48"/>
      <c r="E600" s="50"/>
      <c r="F600" s="48"/>
      <c r="G600" s="99"/>
      <c r="H600" s="99"/>
      <c r="I600" s="99"/>
      <c r="J600" s="99"/>
      <c r="K600" s="99"/>
      <c r="L600" s="142"/>
    </row>
    <row r="601" spans="1:12" s="89" customFormat="1" ht="21.75" customHeight="1">
      <c r="A601" s="57" t="s">
        <v>280</v>
      </c>
      <c r="B601" s="92"/>
      <c r="C601" s="92">
        <v>101358.75</v>
      </c>
      <c r="D601" s="48"/>
      <c r="E601" s="50"/>
      <c r="F601" s="48"/>
      <c r="G601" s="99"/>
      <c r="H601" s="99"/>
      <c r="I601" s="99"/>
      <c r="J601" s="99"/>
      <c r="K601" s="99"/>
      <c r="L601" s="142"/>
    </row>
    <row r="602" spans="1:12" s="89" customFormat="1" ht="21.75" customHeight="1">
      <c r="A602" s="57" t="s">
        <v>281</v>
      </c>
      <c r="B602" s="92"/>
      <c r="C602" s="92">
        <v>4427.95</v>
      </c>
      <c r="D602" s="48"/>
      <c r="E602" s="50"/>
      <c r="F602" s="48"/>
      <c r="G602" s="99"/>
      <c r="H602" s="99"/>
      <c r="I602" s="99"/>
      <c r="J602" s="99"/>
      <c r="K602" s="99"/>
      <c r="L602" s="142"/>
    </row>
    <row r="603" spans="1:12" s="89" customFormat="1" ht="21.75" customHeight="1">
      <c r="A603" s="57" t="s">
        <v>282</v>
      </c>
      <c r="B603" s="92"/>
      <c r="C603" s="92">
        <v>97369.04</v>
      </c>
      <c r="D603" s="48"/>
      <c r="E603" s="50"/>
      <c r="F603" s="48"/>
      <c r="G603" s="99"/>
      <c r="H603" s="99"/>
      <c r="I603" s="99"/>
      <c r="J603" s="99"/>
      <c r="K603" s="99"/>
      <c r="L603" s="142"/>
    </row>
    <row r="604" spans="1:12" s="89" customFormat="1" ht="21.75" customHeight="1">
      <c r="A604" s="57" t="s">
        <v>283</v>
      </c>
      <c r="B604" s="92"/>
      <c r="C604" s="92">
        <v>71213.14</v>
      </c>
      <c r="D604" s="48"/>
      <c r="E604" s="50"/>
      <c r="F604" s="48"/>
      <c r="G604" s="99"/>
      <c r="H604" s="99"/>
      <c r="I604" s="99"/>
      <c r="J604" s="99"/>
      <c r="K604" s="99"/>
      <c r="L604" s="142"/>
    </row>
    <row r="605" spans="1:12" s="89" customFormat="1" ht="21.75" customHeight="1">
      <c r="A605" s="57" t="s">
        <v>284</v>
      </c>
      <c r="B605" s="92"/>
      <c r="C605" s="92">
        <v>77892.22</v>
      </c>
      <c r="D605" s="48"/>
      <c r="E605" s="50"/>
      <c r="F605" s="48"/>
      <c r="G605" s="99"/>
      <c r="H605" s="99"/>
      <c r="I605" s="99"/>
      <c r="J605" s="99"/>
      <c r="K605" s="99"/>
      <c r="L605" s="142"/>
    </row>
    <row r="606" spans="1:12" s="89" customFormat="1" ht="21.75" customHeight="1">
      <c r="A606" s="57" t="s">
        <v>285</v>
      </c>
      <c r="B606" s="92"/>
      <c r="C606" s="92">
        <v>65293.5</v>
      </c>
      <c r="D606" s="48"/>
      <c r="E606" s="50"/>
      <c r="F606" s="48"/>
      <c r="G606" s="99"/>
      <c r="H606" s="99"/>
      <c r="I606" s="99"/>
      <c r="J606" s="99"/>
      <c r="K606" s="99"/>
      <c r="L606" s="142"/>
    </row>
    <row r="607" spans="1:12" s="89" customFormat="1" ht="21.75" customHeight="1">
      <c r="A607" s="61" t="s">
        <v>286</v>
      </c>
      <c r="B607" s="93"/>
      <c r="C607" s="93">
        <v>86765.38</v>
      </c>
      <c r="D607" s="53"/>
      <c r="E607" s="54"/>
      <c r="F607" s="53"/>
      <c r="G607" s="99"/>
      <c r="H607" s="99"/>
      <c r="I607" s="99"/>
      <c r="J607" s="99"/>
      <c r="K607" s="99"/>
      <c r="L607" s="142"/>
    </row>
    <row r="608" spans="1:12" s="89" customFormat="1" ht="22.5" customHeight="1">
      <c r="A608" s="57" t="s">
        <v>287</v>
      </c>
      <c r="B608" s="92"/>
      <c r="C608" s="92">
        <v>161385.22</v>
      </c>
      <c r="D608" s="48"/>
      <c r="E608" s="50"/>
      <c r="F608" s="48"/>
      <c r="G608" s="99"/>
      <c r="H608" s="99"/>
      <c r="I608" s="99"/>
      <c r="J608" s="99"/>
      <c r="K608" s="99"/>
      <c r="L608" s="142"/>
    </row>
    <row r="609" spans="1:12" s="89" customFormat="1" ht="22.5" customHeight="1">
      <c r="A609" s="57" t="s">
        <v>288</v>
      </c>
      <c r="B609" s="92"/>
      <c r="C609" s="92">
        <v>85692.31</v>
      </c>
      <c r="D609" s="48"/>
      <c r="E609" s="50"/>
      <c r="F609" s="48"/>
      <c r="G609" s="99"/>
      <c r="H609" s="99"/>
      <c r="I609" s="99"/>
      <c r="J609" s="99"/>
      <c r="K609" s="99"/>
      <c r="L609" s="142"/>
    </row>
    <row r="610" spans="1:12" s="89" customFormat="1" ht="22.5" customHeight="1">
      <c r="A610" s="57" t="s">
        <v>289</v>
      </c>
      <c r="B610" s="92"/>
      <c r="C610" s="92">
        <v>103099.71</v>
      </c>
      <c r="D610" s="48"/>
      <c r="E610" s="50"/>
      <c r="F610" s="48"/>
      <c r="G610" s="99"/>
      <c r="H610" s="99"/>
      <c r="I610" s="99"/>
      <c r="J610" s="99"/>
      <c r="K610" s="99"/>
      <c r="L610" s="142"/>
    </row>
    <row r="611" spans="1:12" s="89" customFormat="1" ht="22.5" customHeight="1">
      <c r="A611" s="57" t="s">
        <v>290</v>
      </c>
      <c r="B611" s="92"/>
      <c r="C611" s="92">
        <v>84825.45</v>
      </c>
      <c r="D611" s="48"/>
      <c r="E611" s="50"/>
      <c r="F611" s="48"/>
      <c r="G611" s="99"/>
      <c r="H611" s="99"/>
      <c r="I611" s="99"/>
      <c r="J611" s="99"/>
      <c r="K611" s="99"/>
      <c r="L611" s="142"/>
    </row>
    <row r="612" spans="1:12" s="89" customFormat="1" ht="22.5" customHeight="1">
      <c r="A612" s="57" t="s">
        <v>291</v>
      </c>
      <c r="B612" s="92"/>
      <c r="C612" s="92">
        <v>73428.65</v>
      </c>
      <c r="D612" s="48"/>
      <c r="E612" s="50"/>
      <c r="F612" s="48"/>
      <c r="G612" s="99"/>
      <c r="H612" s="99"/>
      <c r="I612" s="99"/>
      <c r="J612" s="99"/>
      <c r="K612" s="99"/>
      <c r="L612" s="142"/>
    </row>
    <row r="613" spans="1:12" s="89" customFormat="1" ht="22.5" customHeight="1">
      <c r="A613" s="57" t="s">
        <v>292</v>
      </c>
      <c r="B613" s="92"/>
      <c r="C613" s="92">
        <v>132403.76</v>
      </c>
      <c r="D613" s="48"/>
      <c r="E613" s="50"/>
      <c r="F613" s="48"/>
      <c r="G613" s="99"/>
      <c r="H613" s="99"/>
      <c r="I613" s="99"/>
      <c r="J613" s="99"/>
      <c r="K613" s="99"/>
      <c r="L613" s="142"/>
    </row>
    <row r="614" spans="1:12" s="89" customFormat="1" ht="22.5" customHeight="1">
      <c r="A614" s="57" t="s">
        <v>474</v>
      </c>
      <c r="B614" s="92"/>
      <c r="C614" s="92">
        <v>15045.64</v>
      </c>
      <c r="D614" s="48"/>
      <c r="E614" s="50"/>
      <c r="F614" s="48"/>
      <c r="G614" s="99"/>
      <c r="H614" s="99"/>
      <c r="I614" s="99"/>
      <c r="J614" s="99"/>
      <c r="K614" s="99"/>
      <c r="L614" s="142"/>
    </row>
    <row r="615" spans="1:12" s="89" customFormat="1" ht="22.5" customHeight="1">
      <c r="A615" s="57" t="s">
        <v>475</v>
      </c>
      <c r="B615" s="92"/>
      <c r="C615" s="92">
        <v>19390.42</v>
      </c>
      <c r="D615" s="48"/>
      <c r="E615" s="50"/>
      <c r="F615" s="48"/>
      <c r="G615" s="99"/>
      <c r="H615" s="99"/>
      <c r="I615" s="99"/>
      <c r="J615" s="99"/>
      <c r="K615" s="99"/>
      <c r="L615" s="142"/>
    </row>
    <row r="616" spans="1:12" s="89" customFormat="1" ht="22.5" customHeight="1">
      <c r="A616" s="57" t="s">
        <v>476</v>
      </c>
      <c r="B616" s="92"/>
      <c r="C616" s="92">
        <v>124265.7</v>
      </c>
      <c r="D616" s="48"/>
      <c r="E616" s="50"/>
      <c r="F616" s="48"/>
      <c r="G616" s="99"/>
      <c r="H616" s="99"/>
      <c r="I616" s="99"/>
      <c r="J616" s="99"/>
      <c r="K616" s="99"/>
      <c r="L616" s="142"/>
    </row>
    <row r="617" spans="1:12" s="89" customFormat="1" ht="22.5" customHeight="1">
      <c r="A617" s="57" t="s">
        <v>477</v>
      </c>
      <c r="B617" s="92"/>
      <c r="C617" s="92">
        <v>81688.05</v>
      </c>
      <c r="D617" s="48"/>
      <c r="E617" s="50"/>
      <c r="F617" s="48"/>
      <c r="G617" s="99"/>
      <c r="H617" s="99"/>
      <c r="I617" s="99"/>
      <c r="J617" s="99"/>
      <c r="K617" s="99"/>
      <c r="L617" s="142"/>
    </row>
    <row r="618" spans="1:12" s="89" customFormat="1" ht="22.5" customHeight="1">
      <c r="A618" s="57" t="s">
        <v>478</v>
      </c>
      <c r="B618" s="92"/>
      <c r="C618" s="92">
        <v>97505.63</v>
      </c>
      <c r="D618" s="48"/>
      <c r="E618" s="50"/>
      <c r="F618" s="48"/>
      <c r="G618" s="99"/>
      <c r="H618" s="99"/>
      <c r="I618" s="99"/>
      <c r="J618" s="99"/>
      <c r="K618" s="99"/>
      <c r="L618" s="142"/>
    </row>
    <row r="619" spans="1:12" s="89" customFormat="1" ht="22.5" customHeight="1">
      <c r="A619" s="57" t="s">
        <v>479</v>
      </c>
      <c r="B619" s="92"/>
      <c r="C619" s="92">
        <v>171599.17</v>
      </c>
      <c r="D619" s="48"/>
      <c r="E619" s="50"/>
      <c r="F619" s="48"/>
      <c r="G619" s="99"/>
      <c r="H619" s="99"/>
      <c r="I619" s="99"/>
      <c r="J619" s="99"/>
      <c r="K619" s="99"/>
      <c r="L619" s="142"/>
    </row>
    <row r="620" spans="1:12" s="89" customFormat="1" ht="22.5" customHeight="1">
      <c r="A620" s="57" t="s">
        <v>491</v>
      </c>
      <c r="B620" s="92"/>
      <c r="C620" s="92">
        <v>181713.7</v>
      </c>
      <c r="D620" s="48"/>
      <c r="E620" s="50"/>
      <c r="F620" s="48"/>
      <c r="G620" s="99"/>
      <c r="H620" s="99"/>
      <c r="I620" s="99"/>
      <c r="J620" s="99"/>
      <c r="K620" s="99"/>
      <c r="L620" s="142"/>
    </row>
    <row r="621" spans="1:12" s="89" customFormat="1" ht="22.5" customHeight="1">
      <c r="A621" s="57" t="s">
        <v>480</v>
      </c>
      <c r="B621" s="92"/>
      <c r="C621" s="92">
        <v>7830.14</v>
      </c>
      <c r="D621" s="48"/>
      <c r="E621" s="50"/>
      <c r="F621" s="48"/>
      <c r="G621" s="99"/>
      <c r="H621" s="99"/>
      <c r="I621" s="99"/>
      <c r="J621" s="99"/>
      <c r="K621" s="99"/>
      <c r="L621" s="142"/>
    </row>
    <row r="622" spans="1:12" s="89" customFormat="1" ht="22.5" customHeight="1">
      <c r="A622" s="57" t="s">
        <v>481</v>
      </c>
      <c r="B622" s="92"/>
      <c r="C622" s="92">
        <v>13459.81</v>
      </c>
      <c r="D622" s="48"/>
      <c r="E622" s="50"/>
      <c r="F622" s="48"/>
      <c r="G622" s="99"/>
      <c r="H622" s="99"/>
      <c r="I622" s="99"/>
      <c r="J622" s="99"/>
      <c r="K622" s="99"/>
      <c r="L622" s="142"/>
    </row>
    <row r="623" spans="1:12" s="89" customFormat="1" ht="22.5" customHeight="1">
      <c r="A623" s="57" t="s">
        <v>492</v>
      </c>
      <c r="B623" s="92"/>
      <c r="C623" s="92">
        <v>12045.67</v>
      </c>
      <c r="D623" s="48"/>
      <c r="E623" s="50"/>
      <c r="F623" s="48"/>
      <c r="G623" s="99"/>
      <c r="H623" s="99"/>
      <c r="I623" s="99"/>
      <c r="J623" s="99"/>
      <c r="K623" s="99"/>
      <c r="L623" s="142"/>
    </row>
    <row r="624" spans="1:12" s="89" customFormat="1" ht="22.5" customHeight="1">
      <c r="A624" s="57" t="s">
        <v>493</v>
      </c>
      <c r="B624" s="92"/>
      <c r="C624" s="92">
        <v>3753.87</v>
      </c>
      <c r="D624" s="48"/>
      <c r="E624" s="50"/>
      <c r="F624" s="48"/>
      <c r="G624" s="99"/>
      <c r="H624" s="99"/>
      <c r="I624" s="99"/>
      <c r="J624" s="99"/>
      <c r="K624" s="99"/>
      <c r="L624" s="142"/>
    </row>
    <row r="625" spans="1:12" s="127" customFormat="1" ht="30" customHeight="1">
      <c r="A625" s="174" t="s">
        <v>101</v>
      </c>
      <c r="B625" s="166">
        <f>SUM(B550)</f>
        <v>0</v>
      </c>
      <c r="C625" s="166">
        <f>SUM(C550)</f>
        <v>5849328.6099999985</v>
      </c>
      <c r="D625" s="167">
        <f aca="true" t="shared" si="11" ref="D625:D633">B625-C625</f>
        <v>-5849328.6099999985</v>
      </c>
      <c r="E625" s="168"/>
      <c r="F625" s="167">
        <f>SUM(F550:F550)</f>
        <v>0</v>
      </c>
      <c r="G625" s="26"/>
      <c r="H625" s="26"/>
      <c r="I625" s="26"/>
      <c r="J625" s="26"/>
      <c r="K625" s="26"/>
      <c r="L625" s="100"/>
    </row>
    <row r="626" spans="1:12" s="127" customFormat="1" ht="34.5" customHeight="1">
      <c r="A626" s="195" t="s">
        <v>128</v>
      </c>
      <c r="B626" s="196">
        <f>SUM(B625)</f>
        <v>0</v>
      </c>
      <c r="C626" s="196">
        <f>SUM(C625)</f>
        <v>5849328.6099999985</v>
      </c>
      <c r="D626" s="197">
        <f t="shared" si="11"/>
        <v>-5849328.6099999985</v>
      </c>
      <c r="E626" s="198"/>
      <c r="F626" s="197">
        <f>F625</f>
        <v>0</v>
      </c>
      <c r="G626" s="26"/>
      <c r="H626" s="26"/>
      <c r="I626" s="26"/>
      <c r="J626" s="26"/>
      <c r="K626" s="26"/>
      <c r="L626" s="100"/>
    </row>
    <row r="627" spans="1:12" s="130" customFormat="1" ht="34.5" customHeight="1">
      <c r="A627" s="203" t="s">
        <v>47</v>
      </c>
      <c r="B627" s="204">
        <f>SUM(B626+B548+B541+B536+B532+B435+B387+B381+B362+B331+B325+B319+B295+B289+B282+B270+B253+B230+B184+B173+B175)</f>
        <v>51445473.47</v>
      </c>
      <c r="C627" s="204">
        <f>SUM(C626+C548+C541+C536+C532+C435+C387+C381+C362+C331+C325+C319+C295+C289+C282+C270+C253+C230+C184+C173+C175)</f>
        <v>56722866.81</v>
      </c>
      <c r="D627" s="218">
        <f t="shared" si="11"/>
        <v>-5277393.340000004</v>
      </c>
      <c r="E627" s="198">
        <f aca="true" t="shared" si="12" ref="E627:E633">C627/B627*100</f>
        <v>110.25822678661412</v>
      </c>
      <c r="F627" s="197">
        <f>SUM(F626+F548+F541+F536+F532+F435+F387+F381+F362+F331+F325+F319+F295+F289+F282+F270+F253+F230+F184+F173+F175)</f>
        <v>47978278.21999999</v>
      </c>
      <c r="G627" s="100"/>
      <c r="H627" s="100"/>
      <c r="I627" s="100"/>
      <c r="J627" s="100"/>
      <c r="K627" s="100"/>
      <c r="L627" s="159"/>
    </row>
    <row r="628" spans="1:12" s="261" customFormat="1" ht="16.5" customHeight="1">
      <c r="A628" s="255"/>
      <c r="B628" s="256" t="s">
        <v>107</v>
      </c>
      <c r="C628" s="256" t="s">
        <v>107</v>
      </c>
      <c r="D628" s="257" t="s">
        <v>107</v>
      </c>
      <c r="E628" s="258"/>
      <c r="F628" s="259"/>
      <c r="G628" s="260"/>
      <c r="H628" s="260"/>
      <c r="I628" s="260"/>
      <c r="J628" s="260"/>
      <c r="K628" s="260"/>
      <c r="L628" s="260"/>
    </row>
    <row r="629" spans="1:12" s="261" customFormat="1" ht="16.5" customHeight="1">
      <c r="A629" s="262"/>
      <c r="B629" s="263">
        <f>SUM(B173,B230,B253,B270,B282,B362)</f>
        <v>3626760</v>
      </c>
      <c r="C629" s="263">
        <f>SUM(C173,C230,C253,C270,C282,C362)</f>
        <v>3083864.0899999994</v>
      </c>
      <c r="D629" s="264">
        <f t="shared" si="11"/>
        <v>542895.9100000006</v>
      </c>
      <c r="E629" s="265">
        <f t="shared" si="12"/>
        <v>85.03082889410932</v>
      </c>
      <c r="F629" s="266"/>
      <c r="G629" s="260"/>
      <c r="H629" s="260"/>
      <c r="I629" s="260"/>
      <c r="J629" s="260"/>
      <c r="K629" s="260"/>
      <c r="L629" s="260"/>
    </row>
    <row r="630" spans="1:12" s="261" customFormat="1" ht="16.5" customHeight="1">
      <c r="A630" s="262"/>
      <c r="B630" s="267" t="s">
        <v>295</v>
      </c>
      <c r="C630" s="267" t="s">
        <v>295</v>
      </c>
      <c r="D630" s="268" t="s">
        <v>295</v>
      </c>
      <c r="E630" s="265"/>
      <c r="F630" s="266"/>
      <c r="G630" s="260"/>
      <c r="H630" s="260"/>
      <c r="I630" s="260"/>
      <c r="J630" s="260"/>
      <c r="K630" s="260"/>
      <c r="L630" s="260"/>
    </row>
    <row r="631" spans="1:12" s="261" customFormat="1" ht="16.5" customHeight="1">
      <c r="A631" s="262"/>
      <c r="B631" s="263">
        <f>SUM(B297,B300,B383,B437,B499,B538,B543)</f>
        <v>2433249</v>
      </c>
      <c r="C631" s="263">
        <f>SUM(C297,C300,C383,C437,C499,C538,C543)</f>
        <v>1391776.0200000003</v>
      </c>
      <c r="D631" s="264">
        <f t="shared" si="11"/>
        <v>1041472.9799999997</v>
      </c>
      <c r="E631" s="265">
        <f t="shared" si="12"/>
        <v>57.198257145076404</v>
      </c>
      <c r="F631" s="266"/>
      <c r="G631" s="260"/>
      <c r="H631" s="260"/>
      <c r="I631" s="260"/>
      <c r="J631" s="260"/>
      <c r="K631" s="260"/>
      <c r="L631" s="260"/>
    </row>
    <row r="632" spans="1:12" s="261" customFormat="1" ht="16.5" customHeight="1">
      <c r="A632" s="269"/>
      <c r="B632" s="267" t="s">
        <v>108</v>
      </c>
      <c r="C632" s="267" t="s">
        <v>108</v>
      </c>
      <c r="D632" s="268" t="s">
        <v>108</v>
      </c>
      <c r="E632" s="268"/>
      <c r="F632" s="268"/>
      <c r="G632" s="260"/>
      <c r="H632" s="260"/>
      <c r="I632" s="260"/>
      <c r="J632" s="260"/>
      <c r="K632" s="260"/>
      <c r="L632" s="260"/>
    </row>
    <row r="633" spans="1:12" s="261" customFormat="1" ht="16.5" customHeight="1">
      <c r="A633" s="269"/>
      <c r="B633" s="263">
        <f>SUM(B289,B295,B298,B309,B317,B325,B331,B481,B515,B536,B539,B545)</f>
        <v>11234243</v>
      </c>
      <c r="C633" s="263">
        <f>SUM(C289,C295,C298,C309,C317,C325,C331,C481,C515,C536,C539,C545)</f>
        <v>11526732.520000001</v>
      </c>
      <c r="D633" s="264">
        <f t="shared" si="11"/>
        <v>-292489.5200000014</v>
      </c>
      <c r="E633" s="265">
        <f t="shared" si="12"/>
        <v>102.6035534392482</v>
      </c>
      <c r="F633" s="266"/>
      <c r="G633" s="260"/>
      <c r="H633" s="260"/>
      <c r="I633" s="260"/>
      <c r="J633" s="260"/>
      <c r="K633" s="260"/>
      <c r="L633" s="260"/>
    </row>
    <row r="634" spans="1:12" s="261" customFormat="1" ht="16.5" customHeight="1">
      <c r="A634" s="262"/>
      <c r="B634" s="267" t="s">
        <v>137</v>
      </c>
      <c r="C634" s="267" t="s">
        <v>137</v>
      </c>
      <c r="D634" s="268" t="s">
        <v>137</v>
      </c>
      <c r="E634" s="265"/>
      <c r="F634" s="266"/>
      <c r="G634" s="260"/>
      <c r="H634" s="260"/>
      <c r="I634" s="260"/>
      <c r="J634" s="260"/>
      <c r="K634" s="260"/>
      <c r="L634" s="260"/>
    </row>
    <row r="635" spans="1:12" s="261" customFormat="1" ht="16.5" customHeight="1">
      <c r="A635" s="262"/>
      <c r="B635" s="267" t="s">
        <v>138</v>
      </c>
      <c r="C635" s="267"/>
      <c r="D635" s="268"/>
      <c r="E635" s="265"/>
      <c r="F635" s="266"/>
      <c r="G635" s="260"/>
      <c r="H635" s="260"/>
      <c r="I635" s="260"/>
      <c r="J635" s="260"/>
      <c r="K635" s="260"/>
      <c r="L635" s="260"/>
    </row>
    <row r="636" spans="1:12" s="271" customFormat="1" ht="16.5" customHeight="1">
      <c r="A636" s="262"/>
      <c r="B636" s="263">
        <f>SUM(B174,B410)</f>
        <v>3065.0299999999997</v>
      </c>
      <c r="C636" s="263">
        <f>SUM(C175+C435)</f>
        <v>181132.78</v>
      </c>
      <c r="D636" s="264">
        <f>B636+B638-C636</f>
        <v>-28067.75</v>
      </c>
      <c r="E636" s="265">
        <f>SUM(C636/(B636+B638)*100)</f>
        <v>118.3371407564484</v>
      </c>
      <c r="F636" s="266"/>
      <c r="G636" s="270"/>
      <c r="H636" s="270"/>
      <c r="I636" s="270"/>
      <c r="J636" s="270"/>
      <c r="K636" s="270"/>
      <c r="L636" s="270"/>
    </row>
    <row r="637" spans="1:12" s="271" customFormat="1" ht="16.5" customHeight="1">
      <c r="A637" s="262"/>
      <c r="B637" s="267" t="s">
        <v>139</v>
      </c>
      <c r="C637" s="263"/>
      <c r="D637" s="264"/>
      <c r="E637" s="272"/>
      <c r="F637" s="266"/>
      <c r="G637" s="270"/>
      <c r="H637" s="270"/>
      <c r="I637" s="270"/>
      <c r="J637" s="270"/>
      <c r="K637" s="270"/>
      <c r="L637" s="270"/>
    </row>
    <row r="638" spans="1:12" s="271" customFormat="1" ht="16.5" customHeight="1">
      <c r="A638" s="262"/>
      <c r="B638" s="263">
        <v>150000</v>
      </c>
      <c r="C638" s="263"/>
      <c r="D638" s="264"/>
      <c r="E638" s="272"/>
      <c r="F638" s="266"/>
      <c r="G638" s="270"/>
      <c r="H638" s="270"/>
      <c r="I638" s="270"/>
      <c r="J638" s="270"/>
      <c r="K638" s="270"/>
      <c r="L638" s="270"/>
    </row>
    <row r="639" spans="1:12" s="261" customFormat="1" ht="16.5" customHeight="1">
      <c r="A639" s="262"/>
      <c r="B639" s="267" t="s">
        <v>293</v>
      </c>
      <c r="C639" s="267" t="s">
        <v>293</v>
      </c>
      <c r="D639" s="268" t="s">
        <v>293</v>
      </c>
      <c r="E639" s="265"/>
      <c r="F639" s="266"/>
      <c r="G639" s="260"/>
      <c r="H639" s="260"/>
      <c r="I639" s="260"/>
      <c r="J639" s="260"/>
      <c r="K639" s="260"/>
      <c r="L639" s="260"/>
    </row>
    <row r="640" spans="1:12" s="261" customFormat="1" ht="16.5" customHeight="1">
      <c r="A640" s="262"/>
      <c r="B640" s="263">
        <f>SUM(B381)</f>
        <v>97340.25</v>
      </c>
      <c r="C640" s="263">
        <f>SUM(C381)</f>
        <v>97340.25</v>
      </c>
      <c r="D640" s="264">
        <f>SUM(D381)</f>
        <v>0</v>
      </c>
      <c r="E640" s="265">
        <f>SUM(C640/B640*100)</f>
        <v>100</v>
      </c>
      <c r="F640" s="266"/>
      <c r="G640" s="260"/>
      <c r="H640" s="260"/>
      <c r="I640" s="260"/>
      <c r="J640" s="260"/>
      <c r="K640" s="260"/>
      <c r="L640" s="260"/>
    </row>
    <row r="641" spans="1:12" s="261" customFormat="1" ht="16.5" customHeight="1">
      <c r="A641" s="273"/>
      <c r="B641" s="267" t="s">
        <v>109</v>
      </c>
      <c r="C641" s="267" t="s">
        <v>109</v>
      </c>
      <c r="D641" s="268" t="s">
        <v>109</v>
      </c>
      <c r="E641" s="265"/>
      <c r="F641" s="266"/>
      <c r="G641" s="260"/>
      <c r="H641" s="260"/>
      <c r="I641" s="260"/>
      <c r="J641" s="260"/>
      <c r="K641" s="260"/>
      <c r="L641" s="260"/>
    </row>
    <row r="642" spans="1:12" s="261" customFormat="1" ht="16.5" customHeight="1">
      <c r="A642" s="273"/>
      <c r="B642" s="263">
        <f>SUM(B179+B626)</f>
        <v>23150000</v>
      </c>
      <c r="C642" s="263">
        <f>SUM(C626,C177)</f>
        <v>40442021.15</v>
      </c>
      <c r="D642" s="264">
        <f>B642+B645-C642</f>
        <v>-6541204.960000001</v>
      </c>
      <c r="E642" s="265">
        <f>SUM(C642/(B642+B645)*100)</f>
        <v>119.29512529532995</v>
      </c>
      <c r="F642" s="266"/>
      <c r="G642" s="260"/>
      <c r="H642" s="260"/>
      <c r="I642" s="260"/>
      <c r="J642" s="260"/>
      <c r="K642" s="260"/>
      <c r="L642" s="260"/>
    </row>
    <row r="643" spans="1:12" s="261" customFormat="1" ht="16.5" customHeight="1">
      <c r="A643" s="273"/>
      <c r="B643" s="267" t="s">
        <v>110</v>
      </c>
      <c r="C643" s="267"/>
      <c r="D643" s="268"/>
      <c r="E643" s="265"/>
      <c r="F643" s="266"/>
      <c r="G643" s="260"/>
      <c r="H643" s="260"/>
      <c r="I643" s="260"/>
      <c r="J643" s="260"/>
      <c r="K643" s="260"/>
      <c r="L643" s="260"/>
    </row>
    <row r="644" spans="1:12" s="261" customFormat="1" ht="16.5" customHeight="1">
      <c r="A644" s="273"/>
      <c r="B644" s="267" t="s">
        <v>135</v>
      </c>
      <c r="C644" s="267"/>
      <c r="D644" s="268"/>
      <c r="E644" s="265"/>
      <c r="F644" s="266"/>
      <c r="G644" s="260"/>
      <c r="H644" s="260"/>
      <c r="I644" s="260"/>
      <c r="J644" s="260"/>
      <c r="K644" s="260"/>
      <c r="L644" s="260"/>
    </row>
    <row r="645" spans="1:12" s="261" customFormat="1" ht="16.5" customHeight="1">
      <c r="A645" s="274"/>
      <c r="B645" s="275">
        <f>SUM(B182)</f>
        <v>10750816.19</v>
      </c>
      <c r="C645" s="275"/>
      <c r="D645" s="276"/>
      <c r="E645" s="277"/>
      <c r="F645" s="278"/>
      <c r="G645" s="260"/>
      <c r="H645" s="260"/>
      <c r="I645" s="260"/>
      <c r="J645" s="260"/>
      <c r="K645" s="260"/>
      <c r="L645" s="260"/>
    </row>
    <row r="646" spans="2:11" ht="15.75">
      <c r="B646" s="3"/>
      <c r="G646" s="100"/>
      <c r="H646" s="100"/>
      <c r="I646" s="100"/>
      <c r="J646" s="100"/>
      <c r="K646" s="100"/>
    </row>
    <row r="647" spans="1:11" s="159" customFormat="1" ht="15.75">
      <c r="A647" s="244"/>
      <c r="B647" s="106">
        <f>SUM(B629+B631+B633+B636+B638+B640+B642+B645)</f>
        <v>51445473.47</v>
      </c>
      <c r="C647" s="106">
        <f>SUM(C629+C631+C633+C636+C638+C640+C642+C645)</f>
        <v>56722866.81</v>
      </c>
      <c r="D647" s="106">
        <f>SUM(D629+D631+D633+D636+D638+D640+D642+D645)</f>
        <v>-5277393.340000002</v>
      </c>
      <c r="E647" s="245"/>
      <c r="F647" s="246"/>
      <c r="G647" s="100"/>
      <c r="H647" s="100"/>
      <c r="I647" s="100"/>
      <c r="J647" s="100"/>
      <c r="K647" s="100"/>
    </row>
    <row r="648" spans="1:11" s="159" customFormat="1" ht="15.75">
      <c r="A648" s="244"/>
      <c r="B648" s="3"/>
      <c r="C648" s="2"/>
      <c r="D648" s="2"/>
      <c r="E648" s="245"/>
      <c r="F648" s="246"/>
      <c r="G648" s="100"/>
      <c r="H648" s="100"/>
      <c r="I648" s="100"/>
      <c r="J648" s="100"/>
      <c r="K648" s="100"/>
    </row>
    <row r="649" spans="1:11" s="159" customFormat="1" ht="15.75">
      <c r="A649" s="244"/>
      <c r="B649" s="3"/>
      <c r="C649" s="2"/>
      <c r="D649" s="2"/>
      <c r="E649" s="245"/>
      <c r="F649" s="246"/>
      <c r="G649" s="100"/>
      <c r="H649" s="100"/>
      <c r="I649" s="100"/>
      <c r="J649" s="100"/>
      <c r="K649" s="100"/>
    </row>
    <row r="650" spans="1:11" s="159" customFormat="1" ht="15.75">
      <c r="A650" s="244"/>
      <c r="B650" s="106">
        <f>SUM(B629,B631,B633,B638,B642,B645,B636)</f>
        <v>51348133.22</v>
      </c>
      <c r="C650" s="2"/>
      <c r="D650" s="2"/>
      <c r="E650" s="245"/>
      <c r="F650" s="246"/>
      <c r="G650" s="100"/>
      <c r="H650" s="100"/>
      <c r="I650" s="100"/>
      <c r="J650" s="100"/>
      <c r="K650" s="100"/>
    </row>
    <row r="651" spans="1:11" s="159" customFormat="1" ht="15.75">
      <c r="A651" s="244"/>
      <c r="B651" s="3"/>
      <c r="C651" s="2"/>
      <c r="D651" s="2"/>
      <c r="E651" s="245"/>
      <c r="F651" s="246"/>
      <c r="G651" s="100"/>
      <c r="H651" s="100"/>
      <c r="I651" s="100"/>
      <c r="J651" s="100"/>
      <c r="K651" s="100"/>
    </row>
    <row r="652" spans="1:11" s="159" customFormat="1" ht="15.75">
      <c r="A652" s="244"/>
      <c r="B652" s="3"/>
      <c r="C652" s="2"/>
      <c r="D652" s="2"/>
      <c r="E652" s="245"/>
      <c r="F652" s="246"/>
      <c r="G652" s="100"/>
      <c r="H652" s="100"/>
      <c r="I652" s="100"/>
      <c r="J652" s="100"/>
      <c r="K652" s="100"/>
    </row>
    <row r="653" spans="1:11" s="159" customFormat="1" ht="15.75">
      <c r="A653" s="244"/>
      <c r="B653" s="3"/>
      <c r="C653" s="2"/>
      <c r="D653" s="2"/>
      <c r="E653" s="245"/>
      <c r="F653" s="246"/>
      <c r="G653" s="100"/>
      <c r="H653" s="100"/>
      <c r="I653" s="100"/>
      <c r="J653" s="100"/>
      <c r="K653" s="100"/>
    </row>
    <row r="654" spans="1:11" s="159" customFormat="1" ht="15.75">
      <c r="A654" s="244"/>
      <c r="B654" s="3"/>
      <c r="C654" s="2"/>
      <c r="D654" s="2"/>
      <c r="E654" s="245"/>
      <c r="F654" s="246"/>
      <c r="G654" s="100"/>
      <c r="H654" s="100"/>
      <c r="I654" s="100"/>
      <c r="J654" s="100"/>
      <c r="K654" s="100"/>
    </row>
    <row r="655" spans="1:11" s="159" customFormat="1" ht="15.75">
      <c r="A655" s="244"/>
      <c r="B655" s="3"/>
      <c r="C655" s="2"/>
      <c r="D655" s="2"/>
      <c r="E655" s="245"/>
      <c r="F655" s="246"/>
      <c r="G655" s="100"/>
      <c r="H655" s="100"/>
      <c r="I655" s="100"/>
      <c r="J655" s="100"/>
      <c r="K655" s="100"/>
    </row>
    <row r="656" spans="1:11" s="159" customFormat="1" ht="15.75">
      <c r="A656" s="244"/>
      <c r="B656" s="3"/>
      <c r="C656" s="2"/>
      <c r="D656" s="2"/>
      <c r="E656" s="245"/>
      <c r="F656" s="246"/>
      <c r="G656" s="100"/>
      <c r="H656" s="100"/>
      <c r="I656" s="100"/>
      <c r="J656" s="100"/>
      <c r="K656" s="100"/>
    </row>
    <row r="657" spans="1:11" s="159" customFormat="1" ht="15.75">
      <c r="A657" s="244"/>
      <c r="B657" s="3"/>
      <c r="C657" s="2"/>
      <c r="D657" s="2"/>
      <c r="E657" s="245"/>
      <c r="F657" s="246"/>
      <c r="G657" s="100"/>
      <c r="H657" s="100"/>
      <c r="I657" s="100"/>
      <c r="J657" s="100"/>
      <c r="K657" s="100"/>
    </row>
    <row r="658" spans="1:11" s="159" customFormat="1" ht="15.75">
      <c r="A658" s="244"/>
      <c r="B658" s="3"/>
      <c r="C658" s="2"/>
      <c r="D658" s="2"/>
      <c r="E658" s="245"/>
      <c r="F658" s="246"/>
      <c r="G658" s="100"/>
      <c r="H658" s="100"/>
      <c r="I658" s="100"/>
      <c r="J658" s="100"/>
      <c r="K658" s="100"/>
    </row>
    <row r="659" spans="1:11" s="159" customFormat="1" ht="15.75">
      <c r="A659" s="244"/>
      <c r="B659" s="3"/>
      <c r="C659" s="2"/>
      <c r="D659" s="2"/>
      <c r="E659" s="245"/>
      <c r="F659" s="246"/>
      <c r="G659" s="100"/>
      <c r="H659" s="100"/>
      <c r="I659" s="100"/>
      <c r="J659" s="100"/>
      <c r="K659" s="100"/>
    </row>
    <row r="660" spans="1:11" s="159" customFormat="1" ht="15.75">
      <c r="A660" s="244"/>
      <c r="B660" s="3"/>
      <c r="C660" s="2"/>
      <c r="D660" s="2"/>
      <c r="E660" s="245"/>
      <c r="F660" s="246"/>
      <c r="G660" s="100"/>
      <c r="H660" s="100"/>
      <c r="I660" s="100"/>
      <c r="J660" s="100"/>
      <c r="K660" s="100"/>
    </row>
    <row r="661" spans="1:11" s="159" customFormat="1" ht="15.75">
      <c r="A661" s="244"/>
      <c r="B661" s="3"/>
      <c r="C661" s="2"/>
      <c r="D661" s="2"/>
      <c r="E661" s="245"/>
      <c r="F661" s="246"/>
      <c r="G661" s="100"/>
      <c r="H661" s="100"/>
      <c r="I661" s="100"/>
      <c r="J661" s="100"/>
      <c r="K661" s="100"/>
    </row>
    <row r="662" spans="1:11" s="159" customFormat="1" ht="15.75">
      <c r="A662" s="244"/>
      <c r="B662" s="3"/>
      <c r="C662" s="2"/>
      <c r="D662" s="2"/>
      <c r="E662" s="245"/>
      <c r="F662" s="246"/>
      <c r="G662" s="100"/>
      <c r="H662" s="100"/>
      <c r="I662" s="100"/>
      <c r="J662" s="100"/>
      <c r="K662" s="100"/>
    </row>
    <row r="663" spans="1:11" s="159" customFormat="1" ht="15.75">
      <c r="A663" s="244"/>
      <c r="B663" s="3"/>
      <c r="C663" s="2"/>
      <c r="D663" s="2"/>
      <c r="E663" s="245"/>
      <c r="F663" s="246"/>
      <c r="G663" s="100"/>
      <c r="H663" s="100"/>
      <c r="I663" s="100"/>
      <c r="J663" s="100"/>
      <c r="K663" s="100"/>
    </row>
    <row r="664" spans="1:11" s="159" customFormat="1" ht="15.75">
      <c r="A664" s="244"/>
      <c r="B664" s="3"/>
      <c r="C664" s="2"/>
      <c r="D664" s="2"/>
      <c r="E664" s="245"/>
      <c r="F664" s="246"/>
      <c r="G664" s="100"/>
      <c r="H664" s="100"/>
      <c r="I664" s="100"/>
      <c r="J664" s="100"/>
      <c r="K664" s="100"/>
    </row>
    <row r="665" spans="1:11" s="159" customFormat="1" ht="15.75">
      <c r="A665" s="244"/>
      <c r="B665" s="3"/>
      <c r="C665" s="2"/>
      <c r="D665" s="2"/>
      <c r="E665" s="245"/>
      <c r="F665" s="246"/>
      <c r="G665" s="100"/>
      <c r="H665" s="100"/>
      <c r="I665" s="100"/>
      <c r="J665" s="100"/>
      <c r="K665" s="100"/>
    </row>
    <row r="666" spans="1:11" s="159" customFormat="1" ht="15.75">
      <c r="A666" s="244"/>
      <c r="B666" s="3"/>
      <c r="C666" s="2"/>
      <c r="D666" s="2"/>
      <c r="E666" s="245"/>
      <c r="F666" s="246"/>
      <c r="G666" s="100"/>
      <c r="H666" s="100"/>
      <c r="I666" s="100"/>
      <c r="J666" s="100"/>
      <c r="K666" s="100"/>
    </row>
    <row r="667" spans="1:11" s="159" customFormat="1" ht="15.75">
      <c r="A667" s="244"/>
      <c r="B667" s="3"/>
      <c r="C667" s="2"/>
      <c r="D667" s="2"/>
      <c r="E667" s="245"/>
      <c r="F667" s="246"/>
      <c r="G667" s="100"/>
      <c r="H667" s="100"/>
      <c r="I667" s="100"/>
      <c r="J667" s="100"/>
      <c r="K667" s="100"/>
    </row>
    <row r="668" spans="1:11" s="159" customFormat="1" ht="15.75">
      <c r="A668" s="244"/>
      <c r="B668" s="3"/>
      <c r="C668" s="2"/>
      <c r="D668" s="2"/>
      <c r="E668" s="245"/>
      <c r="F668" s="246"/>
      <c r="G668" s="100"/>
      <c r="H668" s="100"/>
      <c r="I668" s="100"/>
      <c r="J668" s="100"/>
      <c r="K668" s="100"/>
    </row>
    <row r="669" spans="1:11" s="159" customFormat="1" ht="15.75">
      <c r="A669" s="244"/>
      <c r="B669" s="3"/>
      <c r="C669" s="2"/>
      <c r="D669" s="2"/>
      <c r="E669" s="245"/>
      <c r="F669" s="246"/>
      <c r="G669" s="100"/>
      <c r="H669" s="100"/>
      <c r="I669" s="100"/>
      <c r="J669" s="100"/>
      <c r="K669" s="100"/>
    </row>
    <row r="670" spans="1:11" s="159" customFormat="1" ht="15.75">
      <c r="A670" s="244"/>
      <c r="B670" s="3"/>
      <c r="C670" s="2"/>
      <c r="D670" s="2"/>
      <c r="E670" s="245"/>
      <c r="F670" s="246"/>
      <c r="G670" s="100"/>
      <c r="H670" s="100"/>
      <c r="I670" s="100"/>
      <c r="J670" s="100"/>
      <c r="K670" s="100"/>
    </row>
    <row r="671" spans="1:11" s="159" customFormat="1" ht="15.75">
      <c r="A671" s="244"/>
      <c r="B671" s="3"/>
      <c r="C671" s="2"/>
      <c r="D671" s="2"/>
      <c r="E671" s="245"/>
      <c r="F671" s="246"/>
      <c r="G671" s="100"/>
      <c r="H671" s="100"/>
      <c r="I671" s="100"/>
      <c r="J671" s="100"/>
      <c r="K671" s="100"/>
    </row>
    <row r="672" spans="1:11" s="159" customFormat="1" ht="15.75">
      <c r="A672" s="244"/>
      <c r="B672" s="3"/>
      <c r="C672" s="2"/>
      <c r="D672" s="2"/>
      <c r="E672" s="245"/>
      <c r="F672" s="246"/>
      <c r="G672" s="100"/>
      <c r="H672" s="100"/>
      <c r="I672" s="100"/>
      <c r="J672" s="100"/>
      <c r="K672" s="100"/>
    </row>
    <row r="673" spans="1:11" s="159" customFormat="1" ht="15.75">
      <c r="A673" s="244"/>
      <c r="B673" s="3"/>
      <c r="C673" s="2"/>
      <c r="D673" s="2"/>
      <c r="E673" s="245"/>
      <c r="F673" s="246"/>
      <c r="G673" s="100"/>
      <c r="H673" s="100"/>
      <c r="I673" s="100"/>
      <c r="J673" s="100"/>
      <c r="K673" s="100"/>
    </row>
    <row r="674" spans="1:11" s="159" customFormat="1" ht="15.75">
      <c r="A674" s="244"/>
      <c r="B674" s="3"/>
      <c r="C674" s="2"/>
      <c r="D674" s="2"/>
      <c r="E674" s="245"/>
      <c r="F674" s="246"/>
      <c r="G674" s="100"/>
      <c r="H674" s="100"/>
      <c r="I674" s="100"/>
      <c r="J674" s="100"/>
      <c r="K674" s="100"/>
    </row>
    <row r="675" spans="1:11" s="159" customFormat="1" ht="15.75">
      <c r="A675" s="244"/>
      <c r="B675" s="3"/>
      <c r="C675" s="2"/>
      <c r="D675" s="2"/>
      <c r="E675" s="245"/>
      <c r="F675" s="246"/>
      <c r="G675" s="100"/>
      <c r="H675" s="100"/>
      <c r="I675" s="100"/>
      <c r="J675" s="100"/>
      <c r="K675" s="100"/>
    </row>
    <row r="676" spans="1:11" s="159" customFormat="1" ht="15.75">
      <c r="A676" s="244"/>
      <c r="B676" s="3"/>
      <c r="C676" s="2"/>
      <c r="D676" s="2"/>
      <c r="E676" s="245"/>
      <c r="F676" s="246"/>
      <c r="G676" s="100"/>
      <c r="H676" s="100"/>
      <c r="I676" s="100"/>
      <c r="J676" s="100"/>
      <c r="K676" s="100"/>
    </row>
    <row r="677" spans="1:11" s="159" customFormat="1" ht="15.75">
      <c r="A677" s="244"/>
      <c r="B677" s="3"/>
      <c r="C677" s="2"/>
      <c r="D677" s="2"/>
      <c r="E677" s="245"/>
      <c r="F677" s="246"/>
      <c r="G677" s="100"/>
      <c r="H677" s="100"/>
      <c r="I677" s="100"/>
      <c r="J677" s="100"/>
      <c r="K677" s="100"/>
    </row>
    <row r="678" spans="1:6" s="159" customFormat="1" ht="15.75">
      <c r="A678" s="244"/>
      <c r="B678" s="3"/>
      <c r="C678" s="2"/>
      <c r="D678" s="2"/>
      <c r="E678" s="245"/>
      <c r="F678" s="246"/>
    </row>
    <row r="679" spans="1:12" s="68" customFormat="1" ht="15.75">
      <c r="A679" s="244"/>
      <c r="B679" s="3"/>
      <c r="C679" s="2"/>
      <c r="D679" s="2"/>
      <c r="E679" s="245"/>
      <c r="F679" s="246"/>
      <c r="G679" s="159"/>
      <c r="H679" s="159"/>
      <c r="I679" s="159"/>
      <c r="J679" s="159"/>
      <c r="K679" s="159"/>
      <c r="L679" s="159"/>
    </row>
    <row r="680" spans="1:12" s="68" customFormat="1" ht="15.75">
      <c r="A680" s="244"/>
      <c r="B680" s="3"/>
      <c r="C680" s="2"/>
      <c r="D680" s="2"/>
      <c r="E680" s="245"/>
      <c r="F680" s="246"/>
      <c r="G680" s="159"/>
      <c r="H680" s="159"/>
      <c r="I680" s="159"/>
      <c r="J680" s="159"/>
      <c r="K680" s="159"/>
      <c r="L680" s="159"/>
    </row>
    <row r="681" spans="1:12" s="68" customFormat="1" ht="15.75">
      <c r="A681" s="244"/>
      <c r="B681" s="3"/>
      <c r="C681" s="2"/>
      <c r="D681" s="2"/>
      <c r="E681" s="245"/>
      <c r="F681" s="246"/>
      <c r="G681" s="159"/>
      <c r="H681" s="159"/>
      <c r="I681" s="159"/>
      <c r="J681" s="159"/>
      <c r="K681" s="159"/>
      <c r="L681" s="159"/>
    </row>
    <row r="682" spans="1:12" s="68" customFormat="1" ht="15.75">
      <c r="A682" s="244"/>
      <c r="B682" s="3"/>
      <c r="C682" s="2"/>
      <c r="D682" s="2"/>
      <c r="E682" s="245"/>
      <c r="F682" s="246"/>
      <c r="G682" s="159"/>
      <c r="H682" s="159"/>
      <c r="I682" s="159"/>
      <c r="J682" s="159"/>
      <c r="K682" s="159"/>
      <c r="L682" s="159"/>
    </row>
    <row r="683" spans="1:12" s="68" customFormat="1" ht="15.75">
      <c r="A683" s="244"/>
      <c r="B683" s="3"/>
      <c r="C683" s="2"/>
      <c r="D683" s="2"/>
      <c r="E683" s="245"/>
      <c r="F683" s="246"/>
      <c r="G683" s="159"/>
      <c r="H683" s="159"/>
      <c r="I683" s="159"/>
      <c r="J683" s="159"/>
      <c r="K683" s="159"/>
      <c r="L683" s="159"/>
    </row>
    <row r="684" spans="1:12" s="68" customFormat="1" ht="15.75">
      <c r="A684" s="244"/>
      <c r="B684" s="3"/>
      <c r="C684" s="2"/>
      <c r="D684" s="2"/>
      <c r="E684" s="245"/>
      <c r="F684" s="246"/>
      <c r="G684" s="159"/>
      <c r="H684" s="159"/>
      <c r="I684" s="159"/>
      <c r="J684" s="159"/>
      <c r="K684" s="159"/>
      <c r="L684" s="159"/>
    </row>
    <row r="685" spans="1:12" s="68" customFormat="1" ht="15.75">
      <c r="A685" s="244"/>
      <c r="B685" s="3"/>
      <c r="C685" s="2"/>
      <c r="D685" s="2"/>
      <c r="E685" s="245"/>
      <c r="F685" s="246"/>
      <c r="G685" s="159"/>
      <c r="H685" s="159"/>
      <c r="I685" s="159"/>
      <c r="J685" s="159"/>
      <c r="K685" s="159"/>
      <c r="L685" s="159"/>
    </row>
    <row r="686" spans="1:12" s="68" customFormat="1" ht="15.75">
      <c r="A686" s="244"/>
      <c r="B686" s="3"/>
      <c r="C686" s="2"/>
      <c r="D686" s="2"/>
      <c r="E686" s="245"/>
      <c r="F686" s="246"/>
      <c r="G686" s="159"/>
      <c r="H686" s="159"/>
      <c r="I686" s="159"/>
      <c r="J686" s="159"/>
      <c r="K686" s="159"/>
      <c r="L686" s="159"/>
    </row>
    <row r="687" spans="1:12" s="68" customFormat="1" ht="15.75">
      <c r="A687" s="244"/>
      <c r="B687" s="3"/>
      <c r="C687" s="2"/>
      <c r="D687" s="2"/>
      <c r="E687" s="245"/>
      <c r="F687" s="246"/>
      <c r="G687" s="159"/>
      <c r="H687" s="159"/>
      <c r="I687" s="159"/>
      <c r="J687" s="159"/>
      <c r="K687" s="159"/>
      <c r="L687" s="159"/>
    </row>
    <row r="688" spans="1:12" s="68" customFormat="1" ht="15.75">
      <c r="A688" s="244"/>
      <c r="B688" s="3"/>
      <c r="C688" s="2"/>
      <c r="D688" s="2"/>
      <c r="E688" s="245"/>
      <c r="F688" s="246"/>
      <c r="G688" s="159"/>
      <c r="H688" s="159"/>
      <c r="I688" s="159"/>
      <c r="J688" s="159"/>
      <c r="K688" s="159"/>
      <c r="L688" s="159"/>
    </row>
    <row r="689" spans="1:12" s="68" customFormat="1" ht="15.75">
      <c r="A689" s="244"/>
      <c r="B689" s="3"/>
      <c r="C689" s="2"/>
      <c r="D689" s="2"/>
      <c r="E689" s="245"/>
      <c r="F689" s="246"/>
      <c r="G689" s="159"/>
      <c r="H689" s="159"/>
      <c r="I689" s="159"/>
      <c r="J689" s="159"/>
      <c r="K689" s="159"/>
      <c r="L689" s="159"/>
    </row>
    <row r="690" spans="1:12" s="68" customFormat="1" ht="15.75">
      <c r="A690" s="244"/>
      <c r="B690" s="3"/>
      <c r="C690" s="2"/>
      <c r="D690" s="2"/>
      <c r="E690" s="245"/>
      <c r="F690" s="246"/>
      <c r="G690" s="159"/>
      <c r="H690" s="159"/>
      <c r="I690" s="159"/>
      <c r="J690" s="159"/>
      <c r="K690" s="159"/>
      <c r="L690" s="159"/>
    </row>
    <row r="691" spans="1:12" s="68" customFormat="1" ht="15.75">
      <c r="A691" s="244"/>
      <c r="B691" s="3"/>
      <c r="C691" s="2"/>
      <c r="D691" s="2"/>
      <c r="E691" s="245"/>
      <c r="F691" s="246"/>
      <c r="G691" s="159"/>
      <c r="H691" s="159"/>
      <c r="I691" s="159"/>
      <c r="J691" s="159"/>
      <c r="K691" s="159"/>
      <c r="L691" s="159"/>
    </row>
    <row r="692" spans="1:12" s="68" customFormat="1" ht="15.75">
      <c r="A692" s="244"/>
      <c r="B692" s="3"/>
      <c r="C692" s="2"/>
      <c r="D692" s="2"/>
      <c r="E692" s="245"/>
      <c r="F692" s="246"/>
      <c r="G692" s="159"/>
      <c r="H692" s="159"/>
      <c r="I692" s="159"/>
      <c r="J692" s="159"/>
      <c r="K692" s="159"/>
      <c r="L692" s="159"/>
    </row>
    <row r="693" spans="1:12" s="68" customFormat="1" ht="15.75">
      <c r="A693" s="244"/>
      <c r="B693" s="3"/>
      <c r="C693" s="2"/>
      <c r="D693" s="2"/>
      <c r="E693" s="245"/>
      <c r="F693" s="246"/>
      <c r="G693" s="159"/>
      <c r="H693" s="159"/>
      <c r="I693" s="159"/>
      <c r="J693" s="159"/>
      <c r="K693" s="159"/>
      <c r="L693" s="159"/>
    </row>
    <row r="694" spans="1:12" s="68" customFormat="1" ht="15.75">
      <c r="A694" s="244"/>
      <c r="B694" s="3"/>
      <c r="C694" s="2"/>
      <c r="D694" s="2"/>
      <c r="E694" s="245"/>
      <c r="F694" s="246"/>
      <c r="G694" s="159"/>
      <c r="H694" s="159"/>
      <c r="I694" s="159"/>
      <c r="J694" s="159"/>
      <c r="K694" s="159"/>
      <c r="L694" s="159"/>
    </row>
    <row r="695" spans="1:12" s="68" customFormat="1" ht="15.75">
      <c r="A695" s="244"/>
      <c r="B695" s="3"/>
      <c r="C695" s="2"/>
      <c r="D695" s="2"/>
      <c r="E695" s="245"/>
      <c r="F695" s="246"/>
      <c r="G695" s="159"/>
      <c r="H695" s="159"/>
      <c r="I695" s="159"/>
      <c r="J695" s="159"/>
      <c r="K695" s="159"/>
      <c r="L695" s="159"/>
    </row>
    <row r="696" spans="1:12" s="68" customFormat="1" ht="15.75">
      <c r="A696" s="244"/>
      <c r="B696" s="3"/>
      <c r="C696" s="2"/>
      <c r="D696" s="2"/>
      <c r="E696" s="245"/>
      <c r="F696" s="246"/>
      <c r="G696" s="159"/>
      <c r="H696" s="159"/>
      <c r="I696" s="159"/>
      <c r="J696" s="159"/>
      <c r="K696" s="159"/>
      <c r="L696" s="159"/>
    </row>
    <row r="697" spans="1:12" s="68" customFormat="1" ht="15.75">
      <c r="A697" s="244"/>
      <c r="B697" s="3"/>
      <c r="C697" s="2"/>
      <c r="D697" s="2"/>
      <c r="E697" s="245"/>
      <c r="F697" s="246"/>
      <c r="G697" s="159"/>
      <c r="H697" s="159"/>
      <c r="I697" s="159"/>
      <c r="J697" s="159"/>
      <c r="K697" s="159"/>
      <c r="L697" s="159"/>
    </row>
    <row r="698" spans="1:12" s="68" customFormat="1" ht="15.75">
      <c r="A698" s="244"/>
      <c r="B698" s="3"/>
      <c r="C698" s="2"/>
      <c r="D698" s="2"/>
      <c r="E698" s="245"/>
      <c r="F698" s="246"/>
      <c r="G698" s="159"/>
      <c r="H698" s="159"/>
      <c r="I698" s="159"/>
      <c r="J698" s="159"/>
      <c r="K698" s="159"/>
      <c r="L698" s="159"/>
    </row>
    <row r="699" spans="1:12" s="68" customFormat="1" ht="15.75">
      <c r="A699" s="244"/>
      <c r="B699" s="3"/>
      <c r="C699" s="2"/>
      <c r="D699" s="2"/>
      <c r="E699" s="245"/>
      <c r="F699" s="246"/>
      <c r="G699" s="159"/>
      <c r="H699" s="159"/>
      <c r="I699" s="159"/>
      <c r="J699" s="159"/>
      <c r="K699" s="159"/>
      <c r="L699" s="159"/>
    </row>
    <row r="700" spans="1:12" s="68" customFormat="1" ht="15.75">
      <c r="A700" s="244"/>
      <c r="B700" s="3"/>
      <c r="C700" s="2"/>
      <c r="D700" s="2"/>
      <c r="E700" s="245"/>
      <c r="F700" s="246"/>
      <c r="G700" s="159"/>
      <c r="H700" s="159"/>
      <c r="I700" s="159"/>
      <c r="J700" s="159"/>
      <c r="K700" s="159"/>
      <c r="L700" s="159"/>
    </row>
    <row r="701" spans="1:12" s="68" customFormat="1" ht="15.75">
      <c r="A701" s="244"/>
      <c r="B701" s="3"/>
      <c r="C701" s="2"/>
      <c r="D701" s="2"/>
      <c r="E701" s="245"/>
      <c r="F701" s="246"/>
      <c r="G701" s="159"/>
      <c r="H701" s="159"/>
      <c r="I701" s="159"/>
      <c r="J701" s="159"/>
      <c r="K701" s="159"/>
      <c r="L701" s="159"/>
    </row>
    <row r="702" spans="1:12" s="68" customFormat="1" ht="15.75">
      <c r="A702" s="244"/>
      <c r="B702" s="3"/>
      <c r="C702" s="2"/>
      <c r="D702" s="2"/>
      <c r="E702" s="245"/>
      <c r="F702" s="246"/>
      <c r="G702" s="159"/>
      <c r="H702" s="159"/>
      <c r="I702" s="159"/>
      <c r="J702" s="159"/>
      <c r="K702" s="159"/>
      <c r="L702" s="159"/>
    </row>
    <row r="703" spans="1:12" s="68" customFormat="1" ht="15.75">
      <c r="A703" s="244"/>
      <c r="B703" s="3"/>
      <c r="C703" s="2"/>
      <c r="D703" s="2"/>
      <c r="E703" s="245"/>
      <c r="F703" s="246"/>
      <c r="G703" s="159"/>
      <c r="H703" s="159"/>
      <c r="I703" s="159"/>
      <c r="J703" s="159"/>
      <c r="K703" s="159"/>
      <c r="L703" s="159"/>
    </row>
    <row r="704" spans="1:12" s="68" customFormat="1" ht="15.75">
      <c r="A704" s="244"/>
      <c r="B704" s="3"/>
      <c r="C704" s="2"/>
      <c r="D704" s="2"/>
      <c r="E704" s="245"/>
      <c r="F704" s="246"/>
      <c r="G704" s="159"/>
      <c r="H704" s="159"/>
      <c r="I704" s="159"/>
      <c r="J704" s="159"/>
      <c r="K704" s="159"/>
      <c r="L704" s="159"/>
    </row>
    <row r="705" spans="1:12" s="68" customFormat="1" ht="15.75">
      <c r="A705" s="244"/>
      <c r="B705" s="3"/>
      <c r="C705" s="2"/>
      <c r="D705" s="2"/>
      <c r="E705" s="245"/>
      <c r="F705" s="246"/>
      <c r="G705" s="159"/>
      <c r="H705" s="159"/>
      <c r="I705" s="159"/>
      <c r="J705" s="159"/>
      <c r="K705" s="159"/>
      <c r="L705" s="159"/>
    </row>
    <row r="706" spans="1:12" s="68" customFormat="1" ht="15.75">
      <c r="A706" s="244"/>
      <c r="B706" s="3"/>
      <c r="C706" s="2"/>
      <c r="D706" s="2"/>
      <c r="E706" s="245"/>
      <c r="F706" s="246"/>
      <c r="G706" s="159"/>
      <c r="H706" s="159"/>
      <c r="I706" s="159"/>
      <c r="J706" s="159"/>
      <c r="K706" s="159"/>
      <c r="L706" s="159"/>
    </row>
    <row r="707" spans="1:12" s="68" customFormat="1" ht="15.75">
      <c r="A707" s="244"/>
      <c r="B707" s="3"/>
      <c r="C707" s="2"/>
      <c r="D707" s="2"/>
      <c r="E707" s="245"/>
      <c r="F707" s="246"/>
      <c r="G707" s="159"/>
      <c r="H707" s="159"/>
      <c r="I707" s="159"/>
      <c r="J707" s="159"/>
      <c r="K707" s="159"/>
      <c r="L707" s="159"/>
    </row>
    <row r="708" spans="1:12" s="68" customFormat="1" ht="15.75">
      <c r="A708" s="244"/>
      <c r="B708" s="3"/>
      <c r="C708" s="2"/>
      <c r="D708" s="2"/>
      <c r="E708" s="245"/>
      <c r="F708" s="246"/>
      <c r="G708" s="159"/>
      <c r="H708" s="159"/>
      <c r="I708" s="159"/>
      <c r="J708" s="159"/>
      <c r="K708" s="159"/>
      <c r="L708" s="159"/>
    </row>
    <row r="709" spans="1:12" s="68" customFormat="1" ht="15.75">
      <c r="A709" s="244"/>
      <c r="B709" s="3"/>
      <c r="C709" s="2"/>
      <c r="D709" s="2"/>
      <c r="E709" s="245"/>
      <c r="F709" s="246"/>
      <c r="G709" s="159"/>
      <c r="H709" s="159"/>
      <c r="I709" s="159"/>
      <c r="J709" s="159"/>
      <c r="K709" s="159"/>
      <c r="L709" s="159"/>
    </row>
    <row r="710" spans="1:12" s="68" customFormat="1" ht="15.75">
      <c r="A710" s="244"/>
      <c r="B710" s="3"/>
      <c r="C710" s="2"/>
      <c r="D710" s="2"/>
      <c r="E710" s="245"/>
      <c r="F710" s="246"/>
      <c r="G710" s="159"/>
      <c r="H710" s="159"/>
      <c r="I710" s="159"/>
      <c r="J710" s="159"/>
      <c r="K710" s="159"/>
      <c r="L710" s="159"/>
    </row>
    <row r="711" spans="1:12" s="68" customFormat="1" ht="15.75">
      <c r="A711" s="244"/>
      <c r="B711" s="3"/>
      <c r="C711" s="2"/>
      <c r="D711" s="2"/>
      <c r="E711" s="245"/>
      <c r="F711" s="246"/>
      <c r="G711" s="159"/>
      <c r="H711" s="159"/>
      <c r="I711" s="159"/>
      <c r="J711" s="159"/>
      <c r="K711" s="159"/>
      <c r="L711" s="159"/>
    </row>
    <row r="712" spans="1:12" s="68" customFormat="1" ht="15.75">
      <c r="A712" s="244"/>
      <c r="B712" s="3"/>
      <c r="C712" s="2"/>
      <c r="D712" s="2"/>
      <c r="E712" s="245"/>
      <c r="F712" s="246"/>
      <c r="G712" s="159"/>
      <c r="H712" s="159"/>
      <c r="I712" s="159"/>
      <c r="J712" s="159"/>
      <c r="K712" s="159"/>
      <c r="L712" s="159"/>
    </row>
    <row r="713" spans="1:12" s="68" customFormat="1" ht="15.75">
      <c r="A713" s="244"/>
      <c r="B713" s="3"/>
      <c r="C713" s="2"/>
      <c r="D713" s="2"/>
      <c r="E713" s="245"/>
      <c r="F713" s="246"/>
      <c r="G713" s="159"/>
      <c r="H713" s="159"/>
      <c r="I713" s="159"/>
      <c r="J713" s="159"/>
      <c r="K713" s="159"/>
      <c r="L713" s="159"/>
    </row>
    <row r="714" spans="1:12" s="68" customFormat="1" ht="15.75">
      <c r="A714" s="244"/>
      <c r="B714" s="3"/>
      <c r="C714" s="2"/>
      <c r="D714" s="2"/>
      <c r="E714" s="245"/>
      <c r="F714" s="246"/>
      <c r="G714" s="159"/>
      <c r="H714" s="159"/>
      <c r="I714" s="159"/>
      <c r="J714" s="159"/>
      <c r="K714" s="159"/>
      <c r="L714" s="159"/>
    </row>
    <row r="715" spans="1:12" s="68" customFormat="1" ht="15.75">
      <c r="A715" s="244"/>
      <c r="B715" s="3"/>
      <c r="C715" s="2"/>
      <c r="D715" s="2"/>
      <c r="E715" s="245"/>
      <c r="F715" s="246"/>
      <c r="G715" s="159"/>
      <c r="H715" s="159"/>
      <c r="I715" s="159"/>
      <c r="J715" s="159"/>
      <c r="K715" s="159"/>
      <c r="L715" s="159"/>
    </row>
    <row r="716" spans="1:12" s="68" customFormat="1" ht="15.75">
      <c r="A716" s="244"/>
      <c r="B716" s="3"/>
      <c r="C716" s="2"/>
      <c r="D716" s="2"/>
      <c r="E716" s="245"/>
      <c r="F716" s="246"/>
      <c r="G716" s="159"/>
      <c r="H716" s="159"/>
      <c r="I716" s="159"/>
      <c r="J716" s="159"/>
      <c r="K716" s="159"/>
      <c r="L716" s="159"/>
    </row>
    <row r="717" spans="1:12" s="68" customFormat="1" ht="15.75">
      <c r="A717" s="244"/>
      <c r="B717" s="3"/>
      <c r="C717" s="2"/>
      <c r="D717" s="2"/>
      <c r="E717" s="245"/>
      <c r="F717" s="246"/>
      <c r="G717" s="159"/>
      <c r="H717" s="159"/>
      <c r="I717" s="159"/>
      <c r="J717" s="159"/>
      <c r="K717" s="159"/>
      <c r="L717" s="159"/>
    </row>
    <row r="718" spans="1:12" s="68" customFormat="1" ht="15.75">
      <c r="A718" s="244"/>
      <c r="B718" s="3"/>
      <c r="C718" s="2"/>
      <c r="D718" s="2"/>
      <c r="E718" s="245"/>
      <c r="F718" s="246"/>
      <c r="G718" s="159"/>
      <c r="H718" s="159"/>
      <c r="I718" s="159"/>
      <c r="J718" s="159"/>
      <c r="K718" s="159"/>
      <c r="L718" s="159"/>
    </row>
    <row r="719" spans="1:12" s="68" customFormat="1" ht="15.75">
      <c r="A719" s="244"/>
      <c r="B719" s="2"/>
      <c r="C719" s="2"/>
      <c r="D719" s="2"/>
      <c r="E719" s="245"/>
      <c r="F719" s="246"/>
      <c r="G719" s="159"/>
      <c r="H719" s="159"/>
      <c r="I719" s="159"/>
      <c r="J719" s="159"/>
      <c r="K719" s="159"/>
      <c r="L719" s="159"/>
    </row>
    <row r="720" spans="1:12" s="68" customFormat="1" ht="15.75">
      <c r="A720" s="244"/>
      <c r="B720" s="2"/>
      <c r="C720" s="2"/>
      <c r="D720" s="2"/>
      <c r="E720" s="245"/>
      <c r="F720" s="246"/>
      <c r="G720" s="159"/>
      <c r="H720" s="159"/>
      <c r="I720" s="159"/>
      <c r="J720" s="159"/>
      <c r="K720" s="159"/>
      <c r="L720" s="159"/>
    </row>
    <row r="721" spans="1:12" s="68" customFormat="1" ht="15.75">
      <c r="A721" s="244"/>
      <c r="B721" s="2"/>
      <c r="C721" s="2"/>
      <c r="D721" s="2"/>
      <c r="E721" s="245"/>
      <c r="F721" s="246"/>
      <c r="G721" s="159"/>
      <c r="H721" s="159"/>
      <c r="I721" s="159"/>
      <c r="J721" s="159"/>
      <c r="K721" s="159"/>
      <c r="L721" s="159"/>
    </row>
    <row r="722" spans="1:12" s="68" customFormat="1" ht="15.75">
      <c r="A722" s="244"/>
      <c r="B722" s="2"/>
      <c r="C722" s="2"/>
      <c r="D722" s="2"/>
      <c r="E722" s="245"/>
      <c r="F722" s="246"/>
      <c r="G722" s="159"/>
      <c r="H722" s="159"/>
      <c r="I722" s="159"/>
      <c r="J722" s="159"/>
      <c r="K722" s="159"/>
      <c r="L722" s="159"/>
    </row>
    <row r="723" spans="1:12" s="68" customFormat="1" ht="15.75">
      <c r="A723" s="244"/>
      <c r="B723" s="2"/>
      <c r="C723" s="2"/>
      <c r="D723" s="2"/>
      <c r="E723" s="245"/>
      <c r="F723" s="246"/>
      <c r="G723" s="159"/>
      <c r="H723" s="159"/>
      <c r="I723" s="159"/>
      <c r="J723" s="159"/>
      <c r="K723" s="159"/>
      <c r="L723" s="159"/>
    </row>
    <row r="724" spans="1:12" s="68" customFormat="1" ht="15.75">
      <c r="A724" s="244"/>
      <c r="B724" s="2"/>
      <c r="C724" s="2"/>
      <c r="D724" s="2"/>
      <c r="E724" s="245"/>
      <c r="F724" s="246"/>
      <c r="G724" s="159"/>
      <c r="H724" s="159"/>
      <c r="I724" s="159"/>
      <c r="J724" s="159"/>
      <c r="K724" s="159"/>
      <c r="L724" s="159"/>
    </row>
    <row r="725" spans="1:12" s="68" customFormat="1" ht="15.75">
      <c r="A725" s="244"/>
      <c r="B725" s="2"/>
      <c r="C725" s="2"/>
      <c r="D725" s="2"/>
      <c r="E725" s="245"/>
      <c r="F725" s="246"/>
      <c r="G725" s="159"/>
      <c r="H725" s="159"/>
      <c r="I725" s="159"/>
      <c r="J725" s="159"/>
      <c r="K725" s="159"/>
      <c r="L725" s="159"/>
    </row>
    <row r="726" spans="1:12" s="68" customFormat="1" ht="15.75">
      <c r="A726" s="244"/>
      <c r="B726" s="2"/>
      <c r="C726" s="2"/>
      <c r="D726" s="2"/>
      <c r="E726" s="245"/>
      <c r="F726" s="246"/>
      <c r="G726" s="159"/>
      <c r="H726" s="159"/>
      <c r="I726" s="159"/>
      <c r="J726" s="159"/>
      <c r="K726" s="159"/>
      <c r="L726" s="159"/>
    </row>
    <row r="727" spans="1:12" s="68" customFormat="1" ht="15.75">
      <c r="A727" s="244"/>
      <c r="B727" s="2"/>
      <c r="C727" s="2"/>
      <c r="D727" s="2"/>
      <c r="E727" s="245"/>
      <c r="F727" s="246"/>
      <c r="G727" s="159"/>
      <c r="H727" s="159"/>
      <c r="I727" s="159"/>
      <c r="J727" s="159"/>
      <c r="K727" s="159"/>
      <c r="L727" s="159"/>
    </row>
    <row r="728" spans="1:12" s="68" customFormat="1" ht="15.75">
      <c r="A728" s="244"/>
      <c r="B728" s="2"/>
      <c r="C728" s="2"/>
      <c r="D728" s="2"/>
      <c r="E728" s="245"/>
      <c r="F728" s="246"/>
      <c r="G728" s="159"/>
      <c r="H728" s="159"/>
      <c r="I728" s="159"/>
      <c r="J728" s="159"/>
      <c r="K728" s="159"/>
      <c r="L728" s="159"/>
    </row>
    <row r="729" spans="1:12" s="68" customFormat="1" ht="15.75">
      <c r="A729" s="244"/>
      <c r="B729" s="2"/>
      <c r="C729" s="2"/>
      <c r="D729" s="2"/>
      <c r="E729" s="245"/>
      <c r="F729" s="246"/>
      <c r="G729" s="159"/>
      <c r="H729" s="159"/>
      <c r="I729" s="159"/>
      <c r="J729" s="159"/>
      <c r="K729" s="159"/>
      <c r="L729" s="159"/>
    </row>
    <row r="730" spans="1:12" s="68" customFormat="1" ht="15.75">
      <c r="A730" s="244"/>
      <c r="B730" s="2"/>
      <c r="C730" s="2"/>
      <c r="D730" s="2"/>
      <c r="E730" s="245"/>
      <c r="F730" s="246"/>
      <c r="G730" s="159"/>
      <c r="H730" s="159"/>
      <c r="I730" s="159"/>
      <c r="J730" s="159"/>
      <c r="K730" s="159"/>
      <c r="L730" s="159"/>
    </row>
    <row r="731" spans="1:12" s="68" customFormat="1" ht="15.75">
      <c r="A731" s="244"/>
      <c r="B731" s="2"/>
      <c r="C731" s="2"/>
      <c r="D731" s="2"/>
      <c r="E731" s="245"/>
      <c r="F731" s="246"/>
      <c r="G731" s="159"/>
      <c r="H731" s="159"/>
      <c r="I731" s="159"/>
      <c r="J731" s="159"/>
      <c r="K731" s="159"/>
      <c r="L731" s="159"/>
    </row>
    <row r="732" spans="1:12" s="68" customFormat="1" ht="15.75">
      <c r="A732" s="244"/>
      <c r="B732" s="2"/>
      <c r="C732" s="2"/>
      <c r="D732" s="2"/>
      <c r="E732" s="245"/>
      <c r="F732" s="246"/>
      <c r="G732" s="159"/>
      <c r="H732" s="159"/>
      <c r="I732" s="159"/>
      <c r="J732" s="159"/>
      <c r="K732" s="159"/>
      <c r="L732" s="159"/>
    </row>
    <row r="733" spans="1:12" s="68" customFormat="1" ht="15.75">
      <c r="A733" s="244"/>
      <c r="B733" s="2"/>
      <c r="C733" s="2"/>
      <c r="D733" s="2"/>
      <c r="E733" s="245"/>
      <c r="F733" s="246"/>
      <c r="G733" s="159"/>
      <c r="H733" s="159"/>
      <c r="I733" s="159"/>
      <c r="J733" s="159"/>
      <c r="K733" s="159"/>
      <c r="L733" s="159"/>
    </row>
    <row r="734" spans="1:12" s="68" customFormat="1" ht="15.75">
      <c r="A734" s="244"/>
      <c r="B734" s="2"/>
      <c r="C734" s="2"/>
      <c r="D734" s="2"/>
      <c r="E734" s="245"/>
      <c r="F734" s="246"/>
      <c r="G734" s="159"/>
      <c r="H734" s="159"/>
      <c r="I734" s="159"/>
      <c r="J734" s="159"/>
      <c r="K734" s="159"/>
      <c r="L734" s="159"/>
    </row>
    <row r="735" spans="1:12" s="68" customFormat="1" ht="15.75">
      <c r="A735" s="244"/>
      <c r="B735" s="2"/>
      <c r="C735" s="2"/>
      <c r="D735" s="2"/>
      <c r="E735" s="245"/>
      <c r="F735" s="246"/>
      <c r="G735" s="159"/>
      <c r="H735" s="159"/>
      <c r="I735" s="159"/>
      <c r="J735" s="159"/>
      <c r="K735" s="159"/>
      <c r="L735" s="159"/>
    </row>
    <row r="736" spans="1:12" s="68" customFormat="1" ht="15.75">
      <c r="A736" s="244"/>
      <c r="B736" s="2"/>
      <c r="C736" s="2"/>
      <c r="D736" s="2"/>
      <c r="E736" s="245"/>
      <c r="F736" s="246"/>
      <c r="G736" s="159"/>
      <c r="H736" s="159"/>
      <c r="I736" s="159"/>
      <c r="J736" s="159"/>
      <c r="K736" s="159"/>
      <c r="L736" s="159"/>
    </row>
    <row r="737" spans="1:12" s="68" customFormat="1" ht="15.75">
      <c r="A737" s="244"/>
      <c r="B737" s="2"/>
      <c r="C737" s="2"/>
      <c r="D737" s="2"/>
      <c r="E737" s="245"/>
      <c r="F737" s="246"/>
      <c r="G737" s="159"/>
      <c r="H737" s="159"/>
      <c r="I737" s="159"/>
      <c r="J737" s="159"/>
      <c r="K737" s="159"/>
      <c r="L737" s="159"/>
    </row>
    <row r="738" spans="1:12" s="68" customFormat="1" ht="15.75">
      <c r="A738" s="244"/>
      <c r="B738" s="2"/>
      <c r="C738" s="2"/>
      <c r="D738" s="2"/>
      <c r="E738" s="245"/>
      <c r="F738" s="246"/>
      <c r="G738" s="159"/>
      <c r="H738" s="159"/>
      <c r="I738" s="159"/>
      <c r="J738" s="159"/>
      <c r="K738" s="159"/>
      <c r="L738" s="159"/>
    </row>
    <row r="739" spans="1:12" s="68" customFormat="1" ht="15.75">
      <c r="A739" s="244"/>
      <c r="B739" s="2"/>
      <c r="C739" s="2"/>
      <c r="D739" s="2"/>
      <c r="E739" s="245"/>
      <c r="F739" s="246"/>
      <c r="G739" s="159"/>
      <c r="H739" s="159"/>
      <c r="I739" s="159"/>
      <c r="J739" s="159"/>
      <c r="K739" s="159"/>
      <c r="L739" s="159"/>
    </row>
    <row r="740" spans="1:12" s="68" customFormat="1" ht="15.75">
      <c r="A740" s="244"/>
      <c r="B740" s="2"/>
      <c r="C740" s="2"/>
      <c r="D740" s="2"/>
      <c r="E740" s="245"/>
      <c r="F740" s="246"/>
      <c r="G740" s="159"/>
      <c r="H740" s="159"/>
      <c r="I740" s="159"/>
      <c r="J740" s="159"/>
      <c r="K740" s="159"/>
      <c r="L740" s="159"/>
    </row>
    <row r="741" spans="1:12" s="68" customFormat="1" ht="15.75">
      <c r="A741" s="244"/>
      <c r="B741" s="2"/>
      <c r="C741" s="2"/>
      <c r="D741" s="2"/>
      <c r="E741" s="245"/>
      <c r="F741" s="246"/>
      <c r="G741" s="159"/>
      <c r="H741" s="159"/>
      <c r="I741" s="159"/>
      <c r="J741" s="159"/>
      <c r="K741" s="159"/>
      <c r="L741" s="159"/>
    </row>
    <row r="742" spans="1:12" s="68" customFormat="1" ht="15.75">
      <c r="A742" s="244"/>
      <c r="B742" s="2"/>
      <c r="C742" s="2"/>
      <c r="D742" s="2"/>
      <c r="E742" s="245"/>
      <c r="F742" s="246"/>
      <c r="G742" s="159"/>
      <c r="H742" s="159"/>
      <c r="I742" s="159"/>
      <c r="J742" s="159"/>
      <c r="K742" s="159"/>
      <c r="L742" s="159"/>
    </row>
    <row r="743" spans="1:12" s="68" customFormat="1" ht="15.75">
      <c r="A743" s="244"/>
      <c r="B743" s="2"/>
      <c r="C743" s="2"/>
      <c r="D743" s="2"/>
      <c r="E743" s="245"/>
      <c r="F743" s="246"/>
      <c r="G743" s="159"/>
      <c r="H743" s="159"/>
      <c r="I743" s="159"/>
      <c r="J743" s="159"/>
      <c r="K743" s="159"/>
      <c r="L743" s="159"/>
    </row>
    <row r="744" spans="1:12" s="68" customFormat="1" ht="15.75">
      <c r="A744" s="244"/>
      <c r="B744" s="2"/>
      <c r="C744" s="2"/>
      <c r="D744" s="2"/>
      <c r="E744" s="245"/>
      <c r="F744" s="246"/>
      <c r="G744" s="159"/>
      <c r="H744" s="159"/>
      <c r="I744" s="159"/>
      <c r="J744" s="159"/>
      <c r="K744" s="159"/>
      <c r="L744" s="159"/>
    </row>
    <row r="745" spans="1:12" s="68" customFormat="1" ht="15.75">
      <c r="A745" s="244"/>
      <c r="B745" s="2"/>
      <c r="C745" s="2"/>
      <c r="D745" s="2"/>
      <c r="E745" s="245"/>
      <c r="F745" s="246"/>
      <c r="G745" s="159"/>
      <c r="H745" s="159"/>
      <c r="I745" s="159"/>
      <c r="J745" s="159"/>
      <c r="K745" s="159"/>
      <c r="L745" s="159"/>
    </row>
    <row r="746" spans="1:12" s="68" customFormat="1" ht="15.75">
      <c r="A746" s="244"/>
      <c r="B746" s="2"/>
      <c r="C746" s="2"/>
      <c r="D746" s="2"/>
      <c r="E746" s="245"/>
      <c r="F746" s="246"/>
      <c r="G746" s="159"/>
      <c r="H746" s="159"/>
      <c r="I746" s="159"/>
      <c r="J746" s="159"/>
      <c r="K746" s="159"/>
      <c r="L746" s="159"/>
    </row>
    <row r="747" spans="1:12" s="68" customFormat="1" ht="15.75">
      <c r="A747" s="244"/>
      <c r="B747" s="2"/>
      <c r="C747" s="2"/>
      <c r="D747" s="2"/>
      <c r="E747" s="245"/>
      <c r="F747" s="246"/>
      <c r="G747" s="159"/>
      <c r="H747" s="159"/>
      <c r="I747" s="159"/>
      <c r="J747" s="159"/>
      <c r="K747" s="159"/>
      <c r="L747" s="159"/>
    </row>
    <row r="748" spans="1:12" s="68" customFormat="1" ht="15.75">
      <c r="A748" s="244"/>
      <c r="B748" s="2"/>
      <c r="C748" s="2"/>
      <c r="D748" s="2"/>
      <c r="E748" s="245"/>
      <c r="F748" s="246"/>
      <c r="G748" s="159"/>
      <c r="H748" s="159"/>
      <c r="I748" s="159"/>
      <c r="J748" s="159"/>
      <c r="K748" s="159"/>
      <c r="L748" s="159"/>
    </row>
    <row r="749" spans="1:12" s="68" customFormat="1" ht="15.75">
      <c r="A749" s="244"/>
      <c r="B749" s="2"/>
      <c r="C749" s="2"/>
      <c r="D749" s="2"/>
      <c r="E749" s="245"/>
      <c r="F749" s="246"/>
      <c r="G749" s="159"/>
      <c r="H749" s="159"/>
      <c r="I749" s="159"/>
      <c r="J749" s="159"/>
      <c r="K749" s="159"/>
      <c r="L749" s="159"/>
    </row>
    <row r="750" spans="1:12" s="68" customFormat="1" ht="15.75">
      <c r="A750" s="244"/>
      <c r="B750" s="2"/>
      <c r="C750" s="2"/>
      <c r="D750" s="2"/>
      <c r="E750" s="245"/>
      <c r="F750" s="246"/>
      <c r="G750" s="159"/>
      <c r="H750" s="159"/>
      <c r="I750" s="159"/>
      <c r="J750" s="159"/>
      <c r="K750" s="159"/>
      <c r="L750" s="159"/>
    </row>
    <row r="751" spans="1:12" s="68" customFormat="1" ht="15.75">
      <c r="A751" s="244"/>
      <c r="B751" s="2"/>
      <c r="C751" s="2"/>
      <c r="D751" s="2"/>
      <c r="E751" s="245"/>
      <c r="F751" s="246"/>
      <c r="G751" s="159"/>
      <c r="H751" s="159"/>
      <c r="I751" s="159"/>
      <c r="J751" s="159"/>
      <c r="K751" s="159"/>
      <c r="L751" s="159"/>
    </row>
    <row r="752" spans="1:12" s="68" customFormat="1" ht="15.75">
      <c r="A752" s="244"/>
      <c r="B752" s="2"/>
      <c r="C752" s="2"/>
      <c r="D752" s="2"/>
      <c r="E752" s="245"/>
      <c r="F752" s="246"/>
      <c r="G752" s="159"/>
      <c r="H752" s="159"/>
      <c r="I752" s="159"/>
      <c r="J752" s="159"/>
      <c r="K752" s="159"/>
      <c r="L752" s="159"/>
    </row>
    <row r="753" spans="1:12" s="68" customFormat="1" ht="15.75">
      <c r="A753" s="244"/>
      <c r="B753" s="2"/>
      <c r="C753" s="2"/>
      <c r="D753" s="2"/>
      <c r="E753" s="245"/>
      <c r="F753" s="246"/>
      <c r="G753" s="159"/>
      <c r="H753" s="159"/>
      <c r="I753" s="159"/>
      <c r="J753" s="159"/>
      <c r="K753" s="159"/>
      <c r="L753" s="159"/>
    </row>
    <row r="754" spans="1:12" s="68" customFormat="1" ht="15.75">
      <c r="A754" s="244"/>
      <c r="B754" s="2"/>
      <c r="C754" s="2"/>
      <c r="D754" s="2"/>
      <c r="E754" s="245"/>
      <c r="F754" s="246"/>
      <c r="G754" s="159"/>
      <c r="H754" s="159"/>
      <c r="I754" s="159"/>
      <c r="J754" s="159"/>
      <c r="K754" s="159"/>
      <c r="L754" s="159"/>
    </row>
    <row r="755" spans="1:12" s="68" customFormat="1" ht="15.75">
      <c r="A755" s="244"/>
      <c r="B755" s="2"/>
      <c r="C755" s="2"/>
      <c r="D755" s="2"/>
      <c r="E755" s="245"/>
      <c r="F755" s="246"/>
      <c r="G755" s="159"/>
      <c r="H755" s="159"/>
      <c r="I755" s="159"/>
      <c r="J755" s="159"/>
      <c r="K755" s="159"/>
      <c r="L755" s="159"/>
    </row>
    <row r="756" spans="1:12" s="68" customFormat="1" ht="15.75">
      <c r="A756" s="244"/>
      <c r="B756" s="2"/>
      <c r="C756" s="2"/>
      <c r="D756" s="2"/>
      <c r="E756" s="245"/>
      <c r="F756" s="246"/>
      <c r="G756" s="159"/>
      <c r="H756" s="159"/>
      <c r="I756" s="159"/>
      <c r="J756" s="159"/>
      <c r="K756" s="159"/>
      <c r="L756" s="159"/>
    </row>
    <row r="757" spans="1:12" s="68" customFormat="1" ht="15.75">
      <c r="A757" s="244"/>
      <c r="B757" s="2"/>
      <c r="C757" s="2"/>
      <c r="D757" s="2"/>
      <c r="E757" s="245"/>
      <c r="F757" s="246"/>
      <c r="G757" s="159"/>
      <c r="H757" s="159"/>
      <c r="I757" s="159"/>
      <c r="J757" s="159"/>
      <c r="K757" s="159"/>
      <c r="L757" s="159"/>
    </row>
    <row r="758" spans="1:12" s="68" customFormat="1" ht="15.75">
      <c r="A758" s="244"/>
      <c r="B758" s="2"/>
      <c r="C758" s="2"/>
      <c r="D758" s="2"/>
      <c r="E758" s="245"/>
      <c r="F758" s="246"/>
      <c r="G758" s="159"/>
      <c r="H758" s="159"/>
      <c r="I758" s="159"/>
      <c r="J758" s="159"/>
      <c r="K758" s="159"/>
      <c r="L758" s="159"/>
    </row>
    <row r="759" spans="1:12" s="68" customFormat="1" ht="15.75">
      <c r="A759" s="244"/>
      <c r="B759" s="2"/>
      <c r="C759" s="2"/>
      <c r="D759" s="2"/>
      <c r="E759" s="245"/>
      <c r="F759" s="246"/>
      <c r="G759" s="159"/>
      <c r="H759" s="159"/>
      <c r="I759" s="159"/>
      <c r="J759" s="159"/>
      <c r="K759" s="159"/>
      <c r="L759" s="159"/>
    </row>
    <row r="760" spans="1:12" s="68" customFormat="1" ht="15.75">
      <c r="A760" s="244"/>
      <c r="B760" s="2"/>
      <c r="C760" s="2"/>
      <c r="D760" s="2"/>
      <c r="E760" s="245"/>
      <c r="F760" s="246"/>
      <c r="G760" s="159"/>
      <c r="H760" s="159"/>
      <c r="I760" s="159"/>
      <c r="J760" s="159"/>
      <c r="K760" s="159"/>
      <c r="L760" s="159"/>
    </row>
    <row r="761" spans="1:12" s="68" customFormat="1" ht="15.75">
      <c r="A761" s="244"/>
      <c r="B761" s="2"/>
      <c r="C761" s="2"/>
      <c r="D761" s="2"/>
      <c r="E761" s="245"/>
      <c r="F761" s="246"/>
      <c r="G761" s="159"/>
      <c r="H761" s="159"/>
      <c r="I761" s="159"/>
      <c r="J761" s="159"/>
      <c r="K761" s="159"/>
      <c r="L761" s="159"/>
    </row>
    <row r="762" spans="1:12" s="68" customFormat="1" ht="15.75">
      <c r="A762" s="244"/>
      <c r="B762" s="2"/>
      <c r="C762" s="2"/>
      <c r="D762" s="2"/>
      <c r="E762" s="245"/>
      <c r="F762" s="246"/>
      <c r="G762" s="159"/>
      <c r="H762" s="159"/>
      <c r="I762" s="159"/>
      <c r="J762" s="159"/>
      <c r="K762" s="159"/>
      <c r="L762" s="159"/>
    </row>
    <row r="763" spans="1:12" s="68" customFormat="1" ht="15.75">
      <c r="A763" s="244"/>
      <c r="B763" s="2"/>
      <c r="C763" s="2"/>
      <c r="D763" s="2"/>
      <c r="E763" s="245"/>
      <c r="F763" s="246"/>
      <c r="G763" s="159"/>
      <c r="H763" s="159"/>
      <c r="I763" s="159"/>
      <c r="J763" s="159"/>
      <c r="K763" s="159"/>
      <c r="L763" s="159"/>
    </row>
    <row r="764" spans="1:12" s="68" customFormat="1" ht="15.75">
      <c r="A764" s="244"/>
      <c r="B764" s="2"/>
      <c r="C764" s="2"/>
      <c r="D764" s="2"/>
      <c r="E764" s="245"/>
      <c r="F764" s="246"/>
      <c r="G764" s="159"/>
      <c r="H764" s="159"/>
      <c r="I764" s="159"/>
      <c r="J764" s="159"/>
      <c r="K764" s="159"/>
      <c r="L764" s="159"/>
    </row>
    <row r="765" spans="1:12" s="68" customFormat="1" ht="15.75">
      <c r="A765" s="244"/>
      <c r="B765" s="2"/>
      <c r="C765" s="2"/>
      <c r="D765" s="2"/>
      <c r="E765" s="245"/>
      <c r="F765" s="246"/>
      <c r="G765" s="159"/>
      <c r="H765" s="159"/>
      <c r="I765" s="159"/>
      <c r="J765" s="159"/>
      <c r="K765" s="159"/>
      <c r="L765" s="159"/>
    </row>
    <row r="766" spans="1:12" s="68" customFormat="1" ht="15.75">
      <c r="A766" s="244"/>
      <c r="B766" s="2"/>
      <c r="C766" s="2"/>
      <c r="D766" s="2"/>
      <c r="E766" s="245"/>
      <c r="F766" s="246"/>
      <c r="G766" s="159"/>
      <c r="H766" s="159"/>
      <c r="I766" s="159"/>
      <c r="J766" s="159"/>
      <c r="K766" s="159"/>
      <c r="L766" s="159"/>
    </row>
    <row r="767" spans="1:12" s="68" customFormat="1" ht="15.75">
      <c r="A767" s="244"/>
      <c r="B767" s="2"/>
      <c r="C767" s="2"/>
      <c r="D767" s="2"/>
      <c r="E767" s="245"/>
      <c r="F767" s="246"/>
      <c r="G767" s="159"/>
      <c r="H767" s="159"/>
      <c r="I767" s="159"/>
      <c r="J767" s="159"/>
      <c r="K767" s="159"/>
      <c r="L767" s="159"/>
    </row>
    <row r="768" spans="1:12" s="68" customFormat="1" ht="15.75">
      <c r="A768" s="244"/>
      <c r="B768" s="2"/>
      <c r="C768" s="2"/>
      <c r="D768" s="2"/>
      <c r="E768" s="245"/>
      <c r="F768" s="246"/>
      <c r="G768" s="159"/>
      <c r="H768" s="159"/>
      <c r="I768" s="159"/>
      <c r="J768" s="159"/>
      <c r="K768" s="159"/>
      <c r="L768" s="159"/>
    </row>
    <row r="769" spans="1:12" s="68" customFormat="1" ht="15.75">
      <c r="A769" s="244"/>
      <c r="B769" s="2"/>
      <c r="C769" s="2"/>
      <c r="D769" s="2"/>
      <c r="E769" s="245"/>
      <c r="F769" s="246"/>
      <c r="G769" s="159"/>
      <c r="H769" s="159"/>
      <c r="I769" s="159"/>
      <c r="J769" s="159"/>
      <c r="K769" s="159"/>
      <c r="L769" s="159"/>
    </row>
    <row r="770" spans="1:12" s="68" customFormat="1" ht="15.75">
      <c r="A770" s="244"/>
      <c r="B770" s="2"/>
      <c r="C770" s="2"/>
      <c r="D770" s="2"/>
      <c r="E770" s="245"/>
      <c r="F770" s="246"/>
      <c r="G770" s="159"/>
      <c r="H770" s="159"/>
      <c r="I770" s="159"/>
      <c r="J770" s="159"/>
      <c r="K770" s="159"/>
      <c r="L770" s="159"/>
    </row>
    <row r="771" spans="1:12" s="68" customFormat="1" ht="15.75">
      <c r="A771" s="244"/>
      <c r="B771" s="2"/>
      <c r="C771" s="2"/>
      <c r="D771" s="2"/>
      <c r="E771" s="245"/>
      <c r="F771" s="246"/>
      <c r="G771" s="159"/>
      <c r="H771" s="159"/>
      <c r="I771" s="159"/>
      <c r="J771" s="159"/>
      <c r="K771" s="159"/>
      <c r="L771" s="159"/>
    </row>
    <row r="772" spans="1:12" s="68" customFormat="1" ht="15.75">
      <c r="A772" s="244"/>
      <c r="B772" s="2"/>
      <c r="C772" s="2"/>
      <c r="D772" s="2"/>
      <c r="E772" s="245"/>
      <c r="F772" s="246"/>
      <c r="G772" s="159"/>
      <c r="H772" s="159"/>
      <c r="I772" s="159"/>
      <c r="J772" s="159"/>
      <c r="K772" s="159"/>
      <c r="L772" s="159"/>
    </row>
    <row r="773" spans="1:12" s="68" customFormat="1" ht="15.75">
      <c r="A773" s="244"/>
      <c r="B773" s="2"/>
      <c r="C773" s="2"/>
      <c r="D773" s="2"/>
      <c r="E773" s="245"/>
      <c r="F773" s="246"/>
      <c r="G773" s="159"/>
      <c r="H773" s="159"/>
      <c r="I773" s="159"/>
      <c r="J773" s="159"/>
      <c r="K773" s="159"/>
      <c r="L773" s="159"/>
    </row>
    <row r="774" spans="1:12" s="68" customFormat="1" ht="15.75">
      <c r="A774" s="244"/>
      <c r="B774" s="2"/>
      <c r="C774" s="2"/>
      <c r="D774" s="2"/>
      <c r="E774" s="245"/>
      <c r="F774" s="246"/>
      <c r="G774" s="159"/>
      <c r="H774" s="159"/>
      <c r="I774" s="159"/>
      <c r="J774" s="159"/>
      <c r="K774" s="159"/>
      <c r="L774" s="159"/>
    </row>
    <row r="775" spans="1:12" s="68" customFormat="1" ht="15.75">
      <c r="A775" s="244"/>
      <c r="B775" s="2"/>
      <c r="C775" s="2"/>
      <c r="D775" s="2"/>
      <c r="E775" s="245"/>
      <c r="F775" s="246"/>
      <c r="G775" s="159"/>
      <c r="H775" s="159"/>
      <c r="I775" s="159"/>
      <c r="J775" s="159"/>
      <c r="K775" s="159"/>
      <c r="L775" s="159"/>
    </row>
  </sheetData>
  <sheetProtection/>
  <mergeCells count="14">
    <mergeCell ref="A1:F1"/>
    <mergeCell ref="A2:F2"/>
    <mergeCell ref="A3:F3"/>
    <mergeCell ref="D396:D397"/>
    <mergeCell ref="D154:D162"/>
    <mergeCell ref="D178:D182"/>
    <mergeCell ref="D399:D400"/>
    <mergeCell ref="D413:D414"/>
    <mergeCell ref="D419:D420"/>
    <mergeCell ref="D500:D503"/>
    <mergeCell ref="D551:D553"/>
    <mergeCell ref="D427:D428"/>
    <mergeCell ref="D482:D483"/>
    <mergeCell ref="D516:D517"/>
  </mergeCells>
  <printOptions/>
  <pageMargins left="0" right="0" top="0.5118110236220472" bottom="0.3937007874015748" header="0.59055118110236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414"/>
  <sheetViews>
    <sheetView zoomScalePageLayoutView="0" workbookViewId="0" topLeftCell="A260">
      <selection activeCell="D286" sqref="D286"/>
    </sheetView>
  </sheetViews>
  <sheetFormatPr defaultColWidth="10.28125" defaultRowHeight="12.75"/>
  <cols>
    <col min="1" max="1" width="72.00390625" style="244" customWidth="1"/>
    <col min="2" max="4" width="17.7109375" style="2" customWidth="1"/>
    <col min="5" max="5" width="4.8515625" style="245" customWidth="1"/>
    <col min="6" max="6" width="17.7109375" style="246" customWidth="1"/>
    <col min="7" max="12" width="10.28125" style="159" customWidth="1"/>
    <col min="13" max="16384" width="10.28125" style="4" customWidth="1"/>
  </cols>
  <sheetData>
    <row r="1" spans="1:12" s="248" customFormat="1" ht="19.5" customHeight="1">
      <c r="A1" s="373" t="s">
        <v>67</v>
      </c>
      <c r="B1" s="373"/>
      <c r="C1" s="373"/>
      <c r="D1" s="373"/>
      <c r="E1" s="373"/>
      <c r="F1" s="373"/>
      <c r="G1" s="247"/>
      <c r="H1" s="247"/>
      <c r="I1" s="247"/>
      <c r="J1" s="247"/>
      <c r="K1" s="247"/>
      <c r="L1" s="247"/>
    </row>
    <row r="2" spans="1:12" s="250" customFormat="1" ht="19.5" customHeight="1">
      <c r="A2" s="373" t="s">
        <v>48</v>
      </c>
      <c r="B2" s="373"/>
      <c r="C2" s="373"/>
      <c r="D2" s="373"/>
      <c r="E2" s="373"/>
      <c r="F2" s="373"/>
      <c r="G2" s="249"/>
      <c r="H2" s="249"/>
      <c r="I2" s="249"/>
      <c r="J2" s="249"/>
      <c r="K2" s="249"/>
      <c r="L2" s="249"/>
    </row>
    <row r="3" spans="1:12" s="250" customFormat="1" ht="27" customHeight="1">
      <c r="A3" s="374" t="s">
        <v>494</v>
      </c>
      <c r="B3" s="374"/>
      <c r="C3" s="374"/>
      <c r="D3" s="374"/>
      <c r="E3" s="374"/>
      <c r="F3" s="374"/>
      <c r="G3" s="249"/>
      <c r="H3" s="249"/>
      <c r="I3" s="249"/>
      <c r="J3" s="249"/>
      <c r="K3" s="249"/>
      <c r="L3" s="249"/>
    </row>
    <row r="4" spans="1:12" s="5" customFormat="1" ht="2.25" customHeight="1" hidden="1">
      <c r="A4" s="221"/>
      <c r="B4" s="221"/>
      <c r="C4" s="221"/>
      <c r="D4" s="221"/>
      <c r="E4" s="222"/>
      <c r="F4" s="223"/>
      <c r="G4" s="150"/>
      <c r="H4" s="150"/>
      <c r="I4" s="150"/>
      <c r="J4" s="150"/>
      <c r="K4" s="150"/>
      <c r="L4" s="150"/>
    </row>
    <row r="5" spans="1:12" s="5" customFormat="1" ht="21.75" customHeight="1">
      <c r="A5" s="221"/>
      <c r="B5" s="221"/>
      <c r="C5" s="221"/>
      <c r="D5" s="221"/>
      <c r="E5" s="224"/>
      <c r="F5" s="223"/>
      <c r="G5" s="150"/>
      <c r="H5" s="150"/>
      <c r="I5" s="150"/>
      <c r="J5" s="150"/>
      <c r="K5" s="150"/>
      <c r="L5" s="150"/>
    </row>
    <row r="6" spans="1:12" s="96" customFormat="1" ht="45" customHeight="1">
      <c r="A6" s="225" t="s">
        <v>0</v>
      </c>
      <c r="B6" s="226" t="s">
        <v>495</v>
      </c>
      <c r="C6" s="227" t="s">
        <v>496</v>
      </c>
      <c r="D6" s="228" t="s">
        <v>113</v>
      </c>
      <c r="E6" s="229" t="s">
        <v>112</v>
      </c>
      <c r="F6" s="230" t="s">
        <v>497</v>
      </c>
      <c r="G6" s="151"/>
      <c r="H6" s="151"/>
      <c r="I6" s="151"/>
      <c r="J6" s="151"/>
      <c r="K6" s="151"/>
      <c r="L6" s="151"/>
    </row>
    <row r="7" spans="1:12" s="96" customFormat="1" ht="15" customHeight="1">
      <c r="A7" s="231"/>
      <c r="B7" s="232" t="s">
        <v>1</v>
      </c>
      <c r="C7" s="233" t="s">
        <v>2</v>
      </c>
      <c r="D7" s="234" t="s">
        <v>3</v>
      </c>
      <c r="E7" s="233" t="s">
        <v>4</v>
      </c>
      <c r="F7" s="235" t="s">
        <v>5</v>
      </c>
      <c r="G7" s="151"/>
      <c r="H7" s="151"/>
      <c r="I7" s="151"/>
      <c r="J7" s="151"/>
      <c r="K7" s="151"/>
      <c r="L7" s="151"/>
    </row>
    <row r="8" spans="1:12" s="9" customFormat="1" ht="30" customHeight="1">
      <c r="A8" s="6" t="s">
        <v>116</v>
      </c>
      <c r="B8" s="90"/>
      <c r="C8" s="7"/>
      <c r="D8" s="104"/>
      <c r="E8" s="8"/>
      <c r="F8" s="105"/>
      <c r="G8" s="26"/>
      <c r="H8" s="26"/>
      <c r="I8" s="26"/>
      <c r="J8" s="26"/>
      <c r="K8" s="26"/>
      <c r="L8" s="26"/>
    </row>
    <row r="9" spans="1:12" s="9" customFormat="1" ht="24.75" customHeight="1">
      <c r="A9" s="10" t="s">
        <v>6</v>
      </c>
      <c r="B9" s="60">
        <v>2078000</v>
      </c>
      <c r="C9" s="60">
        <v>475815.83</v>
      </c>
      <c r="D9" s="11">
        <f>B9-C9</f>
        <v>1602184.17</v>
      </c>
      <c r="E9" s="12">
        <f>C9/B9*100</f>
        <v>22.897778152069296</v>
      </c>
      <c r="F9" s="11">
        <v>1364432.05</v>
      </c>
      <c r="G9" s="26"/>
      <c r="H9" s="26"/>
      <c r="I9" s="26"/>
      <c r="J9" s="26"/>
      <c r="K9" s="26"/>
      <c r="L9" s="26"/>
    </row>
    <row r="10" spans="1:12" s="9" customFormat="1" ht="24.75" customHeight="1">
      <c r="A10" s="10" t="s">
        <v>7</v>
      </c>
      <c r="B10" s="60">
        <v>40000</v>
      </c>
      <c r="C10" s="60">
        <v>0</v>
      </c>
      <c r="D10" s="11">
        <f>B10-C10</f>
        <v>40000</v>
      </c>
      <c r="E10" s="12">
        <f>C10/B10*100</f>
        <v>0</v>
      </c>
      <c r="F10" s="11">
        <v>105267.89</v>
      </c>
      <c r="G10" s="26"/>
      <c r="H10" s="26"/>
      <c r="I10" s="26"/>
      <c r="J10" s="26"/>
      <c r="K10" s="26"/>
      <c r="L10" s="26"/>
    </row>
    <row r="11" spans="1:12" s="9" customFormat="1" ht="30" customHeight="1">
      <c r="A11" s="107" t="s">
        <v>91</v>
      </c>
      <c r="B11" s="108">
        <f>SUM(B9,B10)</f>
        <v>2118000</v>
      </c>
      <c r="C11" s="108">
        <f>SUM(C9,C10)</f>
        <v>475815.83</v>
      </c>
      <c r="D11" s="109">
        <f>B11-C11</f>
        <v>1642184.17</v>
      </c>
      <c r="E11" s="110">
        <f>C11/B11*100</f>
        <v>22.465336638338055</v>
      </c>
      <c r="F11" s="109">
        <f>SUM(F9:F10)</f>
        <v>1469699.94</v>
      </c>
      <c r="G11" s="26"/>
      <c r="H11" s="26"/>
      <c r="I11" s="26"/>
      <c r="J11" s="26"/>
      <c r="K11" s="26"/>
      <c r="L11" s="26"/>
    </row>
    <row r="12" spans="1:12" s="44" customFormat="1" ht="24.75" customHeight="1">
      <c r="A12" s="10" t="s">
        <v>8</v>
      </c>
      <c r="B12" s="60">
        <v>33000</v>
      </c>
      <c r="C12" s="60">
        <f>SUM(C13:C13)</f>
        <v>3293.94</v>
      </c>
      <c r="D12" s="11">
        <f>B12-C12</f>
        <v>29706.06</v>
      </c>
      <c r="E12" s="12">
        <f>C12/B12*100</f>
        <v>9.981636363636364</v>
      </c>
      <c r="F12" s="11">
        <v>43005.88</v>
      </c>
      <c r="G12" s="147"/>
      <c r="H12" s="72"/>
      <c r="I12" s="72"/>
      <c r="J12" s="72"/>
      <c r="K12" s="72"/>
      <c r="L12" s="72"/>
    </row>
    <row r="13" spans="1:12" s="51" customFormat="1" ht="19.5" customHeight="1">
      <c r="A13" s="55" t="s">
        <v>300</v>
      </c>
      <c r="B13" s="49"/>
      <c r="C13" s="49">
        <v>3293.94</v>
      </c>
      <c r="D13" s="48"/>
      <c r="E13" s="50"/>
      <c r="F13" s="48"/>
      <c r="G13" s="88"/>
      <c r="H13" s="88"/>
      <c r="I13" s="88"/>
      <c r="J13" s="88"/>
      <c r="K13" s="88"/>
      <c r="L13" s="88"/>
    </row>
    <row r="14" spans="1:12" s="3" customFormat="1" ht="30" customHeight="1">
      <c r="A14" s="165" t="s">
        <v>92</v>
      </c>
      <c r="B14" s="166">
        <f>B12</f>
        <v>33000</v>
      </c>
      <c r="C14" s="166">
        <f>C12</f>
        <v>3293.94</v>
      </c>
      <c r="D14" s="167">
        <f aca="true" t="shared" si="0" ref="D14:D19">B14-C14</f>
        <v>29706.06</v>
      </c>
      <c r="E14" s="168">
        <f aca="true" t="shared" si="1" ref="E14:E19">C14/B14*100</f>
        <v>9.981636363636364</v>
      </c>
      <c r="F14" s="167">
        <f>F12</f>
        <v>43005.88</v>
      </c>
      <c r="G14" s="152"/>
      <c r="H14" s="152"/>
      <c r="I14" s="152"/>
      <c r="J14" s="152"/>
      <c r="K14" s="152"/>
      <c r="L14" s="152"/>
    </row>
    <row r="15" spans="1:12" s="9" customFormat="1" ht="24.75" customHeight="1">
      <c r="A15" s="6" t="s">
        <v>117</v>
      </c>
      <c r="B15" s="82">
        <v>294000</v>
      </c>
      <c r="C15" s="82">
        <v>73863.8</v>
      </c>
      <c r="D15" s="16">
        <f t="shared" si="0"/>
        <v>220136.2</v>
      </c>
      <c r="E15" s="17">
        <f t="shared" si="1"/>
        <v>25.12374149659864</v>
      </c>
      <c r="F15" s="16">
        <v>227803.42</v>
      </c>
      <c r="G15" s="26"/>
      <c r="H15" s="26"/>
      <c r="I15" s="26"/>
      <c r="J15" s="26"/>
      <c r="K15" s="26"/>
      <c r="L15" s="26"/>
    </row>
    <row r="16" spans="1:12" s="9" customFormat="1" ht="24.75" customHeight="1">
      <c r="A16" s="13" t="s">
        <v>118</v>
      </c>
      <c r="B16" s="19">
        <v>37000</v>
      </c>
      <c r="C16" s="19">
        <v>8088.92</v>
      </c>
      <c r="D16" s="11">
        <f t="shared" si="0"/>
        <v>28911.08</v>
      </c>
      <c r="E16" s="12">
        <f t="shared" si="1"/>
        <v>21.861945945945944</v>
      </c>
      <c r="F16" s="11">
        <v>24984.89</v>
      </c>
      <c r="G16" s="26"/>
      <c r="H16" s="26"/>
      <c r="I16" s="26"/>
      <c r="J16" s="26"/>
      <c r="K16" s="26"/>
      <c r="L16" s="26"/>
    </row>
    <row r="17" spans="1:12" s="9" customFormat="1" ht="30" customHeight="1">
      <c r="A17" s="107" t="s">
        <v>93</v>
      </c>
      <c r="B17" s="108">
        <f>SUM(B15,B16)</f>
        <v>331000</v>
      </c>
      <c r="C17" s="108">
        <f>SUM(C15,C16)</f>
        <v>81952.72</v>
      </c>
      <c r="D17" s="109">
        <f t="shared" si="0"/>
        <v>249047.28</v>
      </c>
      <c r="E17" s="110">
        <f t="shared" si="1"/>
        <v>24.75912990936556</v>
      </c>
      <c r="F17" s="109">
        <f>SUM(F15:F16)</f>
        <v>252788.31</v>
      </c>
      <c r="G17" s="26"/>
      <c r="H17" s="26"/>
      <c r="I17" s="26"/>
      <c r="J17" s="26"/>
      <c r="K17" s="26"/>
      <c r="L17" s="26"/>
    </row>
    <row r="18" spans="1:12" s="9" customFormat="1" ht="30" customHeight="1">
      <c r="A18" s="165" t="s">
        <v>94</v>
      </c>
      <c r="B18" s="166">
        <f>SUM(B11,B14,B17)</f>
        <v>2482000</v>
      </c>
      <c r="C18" s="166">
        <f>SUM(C11,C14,C17)</f>
        <v>561062.49</v>
      </c>
      <c r="D18" s="167">
        <f t="shared" si="0"/>
        <v>1920937.51</v>
      </c>
      <c r="E18" s="168">
        <f t="shared" si="1"/>
        <v>22.605257453666397</v>
      </c>
      <c r="F18" s="167">
        <f>SUM(F11,F14,F17)</f>
        <v>1765494.13</v>
      </c>
      <c r="G18" s="26"/>
      <c r="H18" s="26"/>
      <c r="I18" s="26"/>
      <c r="J18" s="26"/>
      <c r="K18" s="26"/>
      <c r="L18" s="26"/>
    </row>
    <row r="19" spans="1:12" s="9" customFormat="1" ht="24.75" customHeight="1">
      <c r="A19" s="10" t="s">
        <v>9</v>
      </c>
      <c r="B19" s="60">
        <v>130000</v>
      </c>
      <c r="C19" s="60">
        <f>SUM(C20:C24)</f>
        <v>6801.13</v>
      </c>
      <c r="D19" s="11">
        <f t="shared" si="0"/>
        <v>123198.87</v>
      </c>
      <c r="E19" s="12">
        <f t="shared" si="1"/>
        <v>5.231638461538462</v>
      </c>
      <c r="F19" s="11">
        <v>139775.02</v>
      </c>
      <c r="G19" s="26"/>
      <c r="H19" s="26"/>
      <c r="I19" s="26"/>
      <c r="J19" s="26"/>
      <c r="K19" s="26"/>
      <c r="L19" s="26"/>
    </row>
    <row r="20" spans="1:12" s="25" customFormat="1" ht="19.5" customHeight="1">
      <c r="A20" s="71" t="s">
        <v>71</v>
      </c>
      <c r="B20" s="49"/>
      <c r="C20" s="49">
        <v>1105</v>
      </c>
      <c r="D20" s="48"/>
      <c r="E20" s="161"/>
      <c r="F20" s="48"/>
      <c r="G20" s="40"/>
      <c r="H20" s="40"/>
      <c r="I20" s="40"/>
      <c r="J20" s="40"/>
      <c r="K20" s="40"/>
      <c r="L20" s="40"/>
    </row>
    <row r="21" spans="1:12" s="9" customFormat="1" ht="19.5" customHeight="1">
      <c r="A21" s="71" t="s">
        <v>106</v>
      </c>
      <c r="B21" s="49"/>
      <c r="C21" s="49">
        <v>1715.63</v>
      </c>
      <c r="D21" s="48"/>
      <c r="E21" s="50"/>
      <c r="F21" s="48"/>
      <c r="G21" s="26"/>
      <c r="H21" s="26"/>
      <c r="I21" s="26"/>
      <c r="J21" s="26"/>
      <c r="K21" s="26"/>
      <c r="L21" s="26"/>
    </row>
    <row r="22" spans="1:12" s="9" customFormat="1" ht="19.5" customHeight="1">
      <c r="A22" s="290" t="s">
        <v>171</v>
      </c>
      <c r="B22" s="83"/>
      <c r="C22" s="83">
        <v>996</v>
      </c>
      <c r="D22" s="53"/>
      <c r="E22" s="54"/>
      <c r="F22" s="53"/>
      <c r="G22" s="26"/>
      <c r="H22" s="26"/>
      <c r="I22" s="26"/>
      <c r="J22" s="26"/>
      <c r="K22" s="26"/>
      <c r="L22" s="26"/>
    </row>
    <row r="23" spans="1:12" s="9" customFormat="1" ht="19.5" customHeight="1">
      <c r="A23" s="205" t="s">
        <v>10</v>
      </c>
      <c r="B23" s="49"/>
      <c r="C23" s="49">
        <v>2192.5</v>
      </c>
      <c r="D23" s="48"/>
      <c r="E23" s="50"/>
      <c r="F23" s="48"/>
      <c r="G23" s="26"/>
      <c r="H23" s="26"/>
      <c r="I23" s="26"/>
      <c r="J23" s="26"/>
      <c r="K23" s="26"/>
      <c r="L23" s="26"/>
    </row>
    <row r="24" spans="1:12" s="9" customFormat="1" ht="19.5" customHeight="1">
      <c r="A24" s="205" t="s">
        <v>236</v>
      </c>
      <c r="B24" s="49"/>
      <c r="C24" s="49">
        <v>792</v>
      </c>
      <c r="D24" s="48"/>
      <c r="E24" s="50"/>
      <c r="F24" s="48"/>
      <c r="G24" s="26"/>
      <c r="H24" s="26"/>
      <c r="I24" s="26"/>
      <c r="J24" s="26"/>
      <c r="K24" s="26"/>
      <c r="L24" s="26"/>
    </row>
    <row r="25" spans="1:12" s="2" customFormat="1" ht="24.75" customHeight="1">
      <c r="A25" s="20" t="s">
        <v>13</v>
      </c>
      <c r="B25" s="60">
        <v>60000</v>
      </c>
      <c r="C25" s="60">
        <f>SUM(C26)</f>
        <v>26817.56</v>
      </c>
      <c r="D25" s="11">
        <f>B25-C25</f>
        <v>33182.44</v>
      </c>
      <c r="E25" s="12">
        <f>C25/B25*100</f>
        <v>44.695933333333336</v>
      </c>
      <c r="F25" s="11">
        <v>46934.06</v>
      </c>
      <c r="G25" s="99"/>
      <c r="H25" s="99"/>
      <c r="I25" s="99"/>
      <c r="J25" s="99"/>
      <c r="K25" s="99"/>
      <c r="L25" s="99"/>
    </row>
    <row r="26" spans="1:12" s="2" customFormat="1" ht="19.5" customHeight="1">
      <c r="A26" s="52" t="s">
        <v>66</v>
      </c>
      <c r="B26" s="83"/>
      <c r="C26" s="83">
        <v>26817.56</v>
      </c>
      <c r="D26" s="53"/>
      <c r="E26" s="54"/>
      <c r="F26" s="53"/>
      <c r="G26" s="99"/>
      <c r="H26" s="99"/>
      <c r="I26" s="99"/>
      <c r="J26" s="99"/>
      <c r="K26" s="99"/>
      <c r="L26" s="99"/>
    </row>
    <row r="27" spans="1:12" s="2" customFormat="1" ht="24.75" customHeight="1">
      <c r="A27" s="20" t="s">
        <v>14</v>
      </c>
      <c r="B27" s="60">
        <v>10000</v>
      </c>
      <c r="C27" s="60">
        <v>0</v>
      </c>
      <c r="D27" s="11">
        <f>B27-C27</f>
        <v>10000</v>
      </c>
      <c r="E27" s="12">
        <f>C27/B27*100</f>
        <v>0</v>
      </c>
      <c r="F27" s="11">
        <v>7389</v>
      </c>
      <c r="G27" s="99"/>
      <c r="H27" s="99"/>
      <c r="I27" s="99"/>
      <c r="J27" s="99"/>
      <c r="K27" s="99"/>
      <c r="L27" s="99"/>
    </row>
    <row r="28" spans="1:12" s="2" customFormat="1" ht="30" customHeight="1">
      <c r="A28" s="111" t="s">
        <v>95</v>
      </c>
      <c r="B28" s="108">
        <f>SUM(B19,B25,B27)</f>
        <v>200000</v>
      </c>
      <c r="C28" s="108">
        <f>SUM(C19,C25,C27)</f>
        <v>33618.69</v>
      </c>
      <c r="D28" s="109">
        <f>B28-C28</f>
        <v>166381.31</v>
      </c>
      <c r="E28" s="110">
        <f>C28/B28*100</f>
        <v>16.809345</v>
      </c>
      <c r="F28" s="167">
        <f>SUM(F19,F25,F27)</f>
        <v>194098.08</v>
      </c>
      <c r="G28" s="99"/>
      <c r="H28" s="99"/>
      <c r="I28" s="99"/>
      <c r="J28" s="99"/>
      <c r="K28" s="99"/>
      <c r="L28" s="99"/>
    </row>
    <row r="29" spans="1:12" s="9" customFormat="1" ht="24.75" customHeight="1">
      <c r="A29" s="20" t="s">
        <v>15</v>
      </c>
      <c r="B29" s="60">
        <v>35000</v>
      </c>
      <c r="C29" s="94">
        <f>SUM(C30:C33)</f>
        <v>5132.14</v>
      </c>
      <c r="D29" s="11">
        <f>B29-C29</f>
        <v>29867.86</v>
      </c>
      <c r="E29" s="12">
        <f>C29/B29*100</f>
        <v>14.663257142857145</v>
      </c>
      <c r="F29" s="11">
        <v>30500.41</v>
      </c>
      <c r="G29" s="26"/>
      <c r="H29" s="26"/>
      <c r="I29" s="26"/>
      <c r="J29" s="26"/>
      <c r="K29" s="26"/>
      <c r="L29" s="26"/>
    </row>
    <row r="30" spans="1:12" s="9" customFormat="1" ht="19.5" customHeight="1">
      <c r="A30" s="46" t="s">
        <v>508</v>
      </c>
      <c r="B30" s="49"/>
      <c r="C30" s="92">
        <v>250.41</v>
      </c>
      <c r="D30" s="48"/>
      <c r="E30" s="50"/>
      <c r="F30" s="48"/>
      <c r="G30" s="26"/>
      <c r="H30" s="26"/>
      <c r="I30" s="26"/>
      <c r="J30" s="26"/>
      <c r="K30" s="26"/>
      <c r="L30" s="26"/>
    </row>
    <row r="31" spans="1:12" s="9" customFormat="1" ht="19.5" customHeight="1">
      <c r="A31" s="46" t="s">
        <v>149</v>
      </c>
      <c r="B31" s="49"/>
      <c r="C31" s="92">
        <v>1116.73</v>
      </c>
      <c r="D31" s="48"/>
      <c r="E31" s="50"/>
      <c r="F31" s="48"/>
      <c r="G31" s="26"/>
      <c r="H31" s="26"/>
      <c r="I31" s="26"/>
      <c r="J31" s="26"/>
      <c r="K31" s="26"/>
      <c r="L31" s="26"/>
    </row>
    <row r="32" spans="1:12" s="9" customFormat="1" ht="19.5" customHeight="1">
      <c r="A32" s="46" t="s">
        <v>174</v>
      </c>
      <c r="B32" s="49"/>
      <c r="C32" s="92">
        <v>2622.5</v>
      </c>
      <c r="D32" s="48"/>
      <c r="E32" s="50"/>
      <c r="F32" s="48"/>
      <c r="G32" s="26"/>
      <c r="H32" s="26"/>
      <c r="I32" s="26"/>
      <c r="J32" s="26"/>
      <c r="K32" s="26"/>
      <c r="L32" s="26"/>
    </row>
    <row r="33" spans="1:12" s="9" customFormat="1" ht="19.5" customHeight="1">
      <c r="A33" s="45" t="s">
        <v>150</v>
      </c>
      <c r="B33" s="49"/>
      <c r="C33" s="92">
        <v>1142.5</v>
      </c>
      <c r="D33" s="48"/>
      <c r="E33" s="50"/>
      <c r="F33" s="48"/>
      <c r="G33" s="26"/>
      <c r="H33" s="26"/>
      <c r="I33" s="26"/>
      <c r="J33" s="26"/>
      <c r="K33" s="26"/>
      <c r="L33" s="26"/>
    </row>
    <row r="34" spans="1:12" s="9" customFormat="1" ht="24.75" customHeight="1">
      <c r="A34" s="18" t="s">
        <v>69</v>
      </c>
      <c r="B34" s="14">
        <v>1500</v>
      </c>
      <c r="C34" s="23">
        <v>0</v>
      </c>
      <c r="D34" s="14">
        <f>B34-C34</f>
        <v>1500</v>
      </c>
      <c r="E34" s="15">
        <f>C34/B34*100</f>
        <v>0</v>
      </c>
      <c r="F34" s="14">
        <v>618.33</v>
      </c>
      <c r="G34" s="26"/>
      <c r="H34" s="26"/>
      <c r="I34" s="26"/>
      <c r="J34" s="26"/>
      <c r="K34" s="26"/>
      <c r="L34" s="26"/>
    </row>
    <row r="35" spans="1:12" s="9" customFormat="1" ht="24.75" customHeight="1">
      <c r="A35" s="18" t="s">
        <v>16</v>
      </c>
      <c r="B35" s="14">
        <v>1000</v>
      </c>
      <c r="C35" s="23">
        <v>0</v>
      </c>
      <c r="D35" s="14">
        <f>B35-C35</f>
        <v>1000</v>
      </c>
      <c r="E35" s="15">
        <f>C35/B35*100</f>
        <v>0</v>
      </c>
      <c r="F35" s="14">
        <v>0</v>
      </c>
      <c r="G35" s="26"/>
      <c r="H35" s="26"/>
      <c r="I35" s="26"/>
      <c r="J35" s="26"/>
      <c r="K35" s="26"/>
      <c r="L35" s="26"/>
    </row>
    <row r="36" spans="1:12" s="9" customFormat="1" ht="30" customHeight="1">
      <c r="A36" s="169" t="s">
        <v>96</v>
      </c>
      <c r="B36" s="166">
        <f>SUM(B29,B34,B35)</f>
        <v>37500</v>
      </c>
      <c r="C36" s="166">
        <f>SUM(C29,C34,C35)</f>
        <v>5132.14</v>
      </c>
      <c r="D36" s="167">
        <f>B36-C36</f>
        <v>32367.86</v>
      </c>
      <c r="E36" s="168">
        <f>C36/B36*100</f>
        <v>13.685706666666666</v>
      </c>
      <c r="F36" s="167">
        <f>SUM(F29:F35)</f>
        <v>31118.74</v>
      </c>
      <c r="G36" s="26"/>
      <c r="H36" s="26"/>
      <c r="I36" s="26"/>
      <c r="J36" s="26"/>
      <c r="K36" s="26"/>
      <c r="L36" s="26"/>
    </row>
    <row r="37" spans="1:12" s="9" customFormat="1" ht="24.75" customHeight="1">
      <c r="A37" s="41" t="s">
        <v>17</v>
      </c>
      <c r="B37" s="60">
        <v>130000</v>
      </c>
      <c r="C37" s="212">
        <f>SUM(C38:C46)</f>
        <v>17423.6</v>
      </c>
      <c r="D37" s="11">
        <f>B37-C37</f>
        <v>112576.4</v>
      </c>
      <c r="E37" s="12">
        <f>C37/B37*100</f>
        <v>13.402769230769229</v>
      </c>
      <c r="F37" s="11">
        <v>104507.65</v>
      </c>
      <c r="G37" s="26"/>
      <c r="H37" s="26"/>
      <c r="I37" s="26"/>
      <c r="J37" s="26"/>
      <c r="K37" s="26"/>
      <c r="L37" s="26"/>
    </row>
    <row r="38" spans="1:12" s="2" customFormat="1" ht="19.5" customHeight="1">
      <c r="A38" s="45" t="s">
        <v>63</v>
      </c>
      <c r="B38" s="49"/>
      <c r="C38" s="162"/>
      <c r="D38" s="48"/>
      <c r="E38" s="50"/>
      <c r="F38" s="48"/>
      <c r="G38" s="99"/>
      <c r="H38" s="99"/>
      <c r="I38" s="99"/>
      <c r="J38" s="99"/>
      <c r="K38" s="99"/>
      <c r="L38" s="99"/>
    </row>
    <row r="39" spans="1:12" s="2" customFormat="1" ht="19.5" customHeight="1">
      <c r="A39" s="45" t="s">
        <v>509</v>
      </c>
      <c r="B39" s="49"/>
      <c r="C39" s="162">
        <v>497.22</v>
      </c>
      <c r="D39" s="48"/>
      <c r="E39" s="50"/>
      <c r="F39" s="48"/>
      <c r="G39" s="99"/>
      <c r="H39" s="99"/>
      <c r="I39" s="99"/>
      <c r="J39" s="99"/>
      <c r="K39" s="99"/>
      <c r="L39" s="99"/>
    </row>
    <row r="40" spans="1:12" s="2" customFormat="1" ht="19.5" customHeight="1">
      <c r="A40" s="45" t="s">
        <v>510</v>
      </c>
      <c r="B40" s="49"/>
      <c r="C40" s="162">
        <v>3197.43</v>
      </c>
      <c r="D40" s="48"/>
      <c r="E40" s="50"/>
      <c r="F40" s="48"/>
      <c r="G40" s="99"/>
      <c r="H40" s="99"/>
      <c r="I40" s="99"/>
      <c r="J40" s="99"/>
      <c r="K40" s="99"/>
      <c r="L40" s="99"/>
    </row>
    <row r="41" spans="1:12" s="2" customFormat="1" ht="19.5" customHeight="1">
      <c r="A41" s="45" t="s">
        <v>64</v>
      </c>
      <c r="B41" s="49"/>
      <c r="C41" s="162"/>
      <c r="D41" s="48"/>
      <c r="E41" s="50"/>
      <c r="F41" s="48"/>
      <c r="G41" s="99"/>
      <c r="H41" s="99"/>
      <c r="I41" s="99"/>
      <c r="J41" s="99"/>
      <c r="K41" s="99"/>
      <c r="L41" s="99"/>
    </row>
    <row r="42" spans="1:12" s="2" customFormat="1" ht="19.5" customHeight="1">
      <c r="A42" s="45" t="s">
        <v>512</v>
      </c>
      <c r="B42" s="49"/>
      <c r="C42" s="162">
        <v>1583.01</v>
      </c>
      <c r="D42" s="48"/>
      <c r="E42" s="50"/>
      <c r="F42" s="48"/>
      <c r="G42" s="99"/>
      <c r="H42" s="99"/>
      <c r="I42" s="99"/>
      <c r="J42" s="99"/>
      <c r="K42" s="99"/>
      <c r="L42" s="99"/>
    </row>
    <row r="43" spans="1:12" s="51" customFormat="1" ht="19.5" customHeight="1">
      <c r="A43" s="81" t="s">
        <v>513</v>
      </c>
      <c r="B43" s="83"/>
      <c r="C43" s="213">
        <v>988.15</v>
      </c>
      <c r="D43" s="53"/>
      <c r="E43" s="163"/>
      <c r="F43" s="53"/>
      <c r="G43" s="88"/>
      <c r="H43" s="88"/>
      <c r="I43" s="88"/>
      <c r="J43" s="88"/>
      <c r="K43" s="88"/>
      <c r="L43" s="88"/>
    </row>
    <row r="44" spans="1:12" s="51" customFormat="1" ht="19.5" customHeight="1">
      <c r="A44" s="45" t="s">
        <v>511</v>
      </c>
      <c r="B44" s="49"/>
      <c r="C44" s="162">
        <v>7380</v>
      </c>
      <c r="D44" s="48"/>
      <c r="E44" s="161"/>
      <c r="F44" s="48"/>
      <c r="G44" s="88"/>
      <c r="H44" s="88"/>
      <c r="I44" s="88"/>
      <c r="J44" s="88"/>
      <c r="K44" s="88"/>
      <c r="L44" s="88"/>
    </row>
    <row r="45" spans="1:12" s="2" customFormat="1" ht="19.5" customHeight="1">
      <c r="A45" s="45" t="s">
        <v>514</v>
      </c>
      <c r="B45" s="49"/>
      <c r="C45" s="162">
        <v>1932.61</v>
      </c>
      <c r="D45" s="48"/>
      <c r="E45" s="50"/>
      <c r="F45" s="48"/>
      <c r="G45" s="99"/>
      <c r="H45" s="99"/>
      <c r="I45" s="99"/>
      <c r="J45" s="99"/>
      <c r="K45" s="99"/>
      <c r="L45" s="99"/>
    </row>
    <row r="46" spans="1:12" s="2" customFormat="1" ht="19.5" customHeight="1">
      <c r="A46" s="81" t="s">
        <v>151</v>
      </c>
      <c r="B46" s="83"/>
      <c r="C46" s="213">
        <v>1845.18</v>
      </c>
      <c r="D46" s="53"/>
      <c r="E46" s="54"/>
      <c r="F46" s="53"/>
      <c r="G46" s="99"/>
      <c r="H46" s="99"/>
      <c r="I46" s="99"/>
      <c r="J46" s="99"/>
      <c r="K46" s="99"/>
      <c r="L46" s="99"/>
    </row>
    <row r="47" spans="1:12" s="2" customFormat="1" ht="24.75" customHeight="1">
      <c r="A47" s="24" t="s">
        <v>18</v>
      </c>
      <c r="B47" s="27">
        <v>5000</v>
      </c>
      <c r="C47" s="91">
        <v>0</v>
      </c>
      <c r="D47" s="16">
        <f>B47-C47</f>
        <v>5000</v>
      </c>
      <c r="E47" s="17">
        <f>C47/B47*100</f>
        <v>0</v>
      </c>
      <c r="F47" s="16">
        <v>2027.04</v>
      </c>
      <c r="G47" s="99"/>
      <c r="H47" s="99"/>
      <c r="I47" s="99"/>
      <c r="J47" s="99"/>
      <c r="K47" s="99"/>
      <c r="L47" s="99"/>
    </row>
    <row r="48" spans="1:7" s="72" customFormat="1" ht="24.75" customHeight="1">
      <c r="A48" s="20" t="s">
        <v>19</v>
      </c>
      <c r="B48" s="42">
        <v>50000</v>
      </c>
      <c r="C48" s="60">
        <f>SUM(C49:C50)</f>
        <v>3677</v>
      </c>
      <c r="D48" s="11">
        <f>B48-C48</f>
        <v>46323</v>
      </c>
      <c r="E48" s="12">
        <f>C48/B48*100</f>
        <v>7.353999999999999</v>
      </c>
      <c r="F48" s="11">
        <v>38043.1</v>
      </c>
      <c r="G48" s="147"/>
    </row>
    <row r="49" spans="1:7" s="75" customFormat="1" ht="19.5" customHeight="1">
      <c r="A49" s="46" t="s">
        <v>516</v>
      </c>
      <c r="B49" s="56"/>
      <c r="C49" s="49">
        <v>3437</v>
      </c>
      <c r="D49" s="48"/>
      <c r="E49" s="50"/>
      <c r="F49" s="48"/>
      <c r="G49" s="156"/>
    </row>
    <row r="50" spans="1:6" s="88" customFormat="1" ht="19.5" customHeight="1">
      <c r="A50" s="81" t="s">
        <v>515</v>
      </c>
      <c r="B50" s="53"/>
      <c r="C50" s="83">
        <v>240</v>
      </c>
      <c r="D50" s="53"/>
      <c r="E50" s="54"/>
      <c r="F50" s="53"/>
    </row>
    <row r="51" spans="1:12" s="2" customFormat="1" ht="24.75" customHeight="1">
      <c r="A51" s="36" t="s">
        <v>20</v>
      </c>
      <c r="B51" s="91">
        <v>525000</v>
      </c>
      <c r="C51" s="91">
        <f>SUM(C52:C56)</f>
        <v>171141.53</v>
      </c>
      <c r="D51" s="37">
        <f>B51-C51</f>
        <v>353858.47</v>
      </c>
      <c r="E51" s="38">
        <f>C51/B51*100</f>
        <v>32.59838666666667</v>
      </c>
      <c r="F51" s="37">
        <v>500990.94</v>
      </c>
      <c r="G51" s="99"/>
      <c r="H51" s="99"/>
      <c r="I51" s="99"/>
      <c r="J51" s="99"/>
      <c r="K51" s="99"/>
      <c r="L51" s="99"/>
    </row>
    <row r="52" spans="1:6" s="99" customFormat="1" ht="19.5" customHeight="1">
      <c r="A52" s="73" t="s">
        <v>223</v>
      </c>
      <c r="B52" s="92"/>
      <c r="C52" s="92"/>
      <c r="D52" s="58"/>
      <c r="E52" s="74"/>
      <c r="F52" s="58"/>
    </row>
    <row r="53" spans="1:6" s="99" customFormat="1" ht="19.5" customHeight="1">
      <c r="A53" s="73" t="s">
        <v>517</v>
      </c>
      <c r="B53" s="92"/>
      <c r="C53" s="92">
        <v>123.12</v>
      </c>
      <c r="D53" s="58"/>
      <c r="E53" s="74"/>
      <c r="F53" s="58"/>
    </row>
    <row r="54" spans="1:12" s="2" customFormat="1" ht="19.5" customHeight="1">
      <c r="A54" s="80" t="s">
        <v>72</v>
      </c>
      <c r="B54" s="92"/>
      <c r="C54" s="92"/>
      <c r="D54" s="58"/>
      <c r="E54" s="74"/>
      <c r="F54" s="58"/>
      <c r="G54" s="99"/>
      <c r="H54" s="99"/>
      <c r="I54" s="99"/>
      <c r="J54" s="99"/>
      <c r="K54" s="99"/>
      <c r="L54" s="99"/>
    </row>
    <row r="55" spans="1:12" s="2" customFormat="1" ht="19.5" customHeight="1">
      <c r="A55" s="80" t="s">
        <v>518</v>
      </c>
      <c r="B55" s="92"/>
      <c r="C55" s="92">
        <v>140537.54</v>
      </c>
      <c r="D55" s="58"/>
      <c r="E55" s="74"/>
      <c r="F55" s="58"/>
      <c r="G55" s="99"/>
      <c r="H55" s="99"/>
      <c r="I55" s="99"/>
      <c r="J55" s="99"/>
      <c r="K55" s="99"/>
      <c r="L55" s="99"/>
    </row>
    <row r="56" spans="1:12" s="2" customFormat="1" ht="19.5" customHeight="1">
      <c r="A56" s="80" t="s">
        <v>519</v>
      </c>
      <c r="B56" s="92"/>
      <c r="C56" s="92">
        <v>30480.87</v>
      </c>
      <c r="D56" s="58"/>
      <c r="E56" s="74"/>
      <c r="F56" s="58"/>
      <c r="G56" s="99"/>
      <c r="H56" s="99"/>
      <c r="I56" s="99"/>
      <c r="J56" s="99"/>
      <c r="K56" s="99"/>
      <c r="L56" s="99"/>
    </row>
    <row r="57" spans="1:12" s="9" customFormat="1" ht="24.75" customHeight="1">
      <c r="A57" s="20" t="s">
        <v>21</v>
      </c>
      <c r="B57" s="60">
        <v>15000</v>
      </c>
      <c r="C57" s="60">
        <v>0</v>
      </c>
      <c r="D57" s="11">
        <f>B57-C57</f>
        <v>15000</v>
      </c>
      <c r="E57" s="12">
        <f>C57/B57*100</f>
        <v>0</v>
      </c>
      <c r="F57" s="11">
        <v>12783</v>
      </c>
      <c r="G57" s="26"/>
      <c r="H57" s="26"/>
      <c r="I57" s="26"/>
      <c r="J57" s="26"/>
      <c r="K57" s="26"/>
      <c r="L57" s="26"/>
    </row>
    <row r="58" spans="1:12" s="9" customFormat="1" ht="24.75" customHeight="1">
      <c r="A58" s="41" t="s">
        <v>22</v>
      </c>
      <c r="B58" s="60">
        <v>70000</v>
      </c>
      <c r="C58" s="60">
        <f>SUM(C60:C66)</f>
        <v>9030.869999999999</v>
      </c>
      <c r="D58" s="11">
        <f>B58-C58</f>
        <v>60969.130000000005</v>
      </c>
      <c r="E58" s="12">
        <f>C58/B58*100</f>
        <v>12.901242857142856</v>
      </c>
      <c r="F58" s="11">
        <v>83670.15</v>
      </c>
      <c r="G58" s="26"/>
      <c r="H58" s="26"/>
      <c r="I58" s="26"/>
      <c r="J58" s="26"/>
      <c r="K58" s="26"/>
      <c r="L58" s="26"/>
    </row>
    <row r="59" spans="1:12" s="2" customFormat="1" ht="19.5" customHeight="1">
      <c r="A59" s="45" t="s">
        <v>143</v>
      </c>
      <c r="B59" s="49"/>
      <c r="C59" s="49"/>
      <c r="D59" s="48"/>
      <c r="E59" s="50"/>
      <c r="F59" s="48"/>
      <c r="G59" s="99"/>
      <c r="H59" s="99"/>
      <c r="I59" s="99"/>
      <c r="J59" s="99"/>
      <c r="K59" s="99"/>
      <c r="L59" s="99"/>
    </row>
    <row r="60" spans="1:12" s="2" customFormat="1" ht="19.5" customHeight="1">
      <c r="A60" s="45" t="s">
        <v>520</v>
      </c>
      <c r="B60" s="49"/>
      <c r="C60" s="49">
        <v>1890.36</v>
      </c>
      <c r="D60" s="48"/>
      <c r="E60" s="50"/>
      <c r="F60" s="48"/>
      <c r="G60" s="99"/>
      <c r="H60" s="99"/>
      <c r="I60" s="99"/>
      <c r="J60" s="99"/>
      <c r="K60" s="99"/>
      <c r="L60" s="99"/>
    </row>
    <row r="61" spans="1:12" s="2" customFormat="1" ht="19.5" customHeight="1">
      <c r="A61" s="45" t="s">
        <v>521</v>
      </c>
      <c r="B61" s="49"/>
      <c r="C61" s="49">
        <v>1212.12</v>
      </c>
      <c r="D61" s="48"/>
      <c r="E61" s="50"/>
      <c r="F61" s="48"/>
      <c r="G61" s="99"/>
      <c r="H61" s="99"/>
      <c r="I61" s="99"/>
      <c r="J61" s="99"/>
      <c r="K61" s="99"/>
      <c r="L61" s="99"/>
    </row>
    <row r="62" spans="1:12" s="51" customFormat="1" ht="19.5" customHeight="1">
      <c r="A62" s="45" t="s">
        <v>522</v>
      </c>
      <c r="B62" s="49"/>
      <c r="C62" s="49">
        <v>1238.39</v>
      </c>
      <c r="D62" s="48"/>
      <c r="E62" s="161"/>
      <c r="F62" s="48"/>
      <c r="G62" s="88"/>
      <c r="H62" s="88"/>
      <c r="I62" s="88"/>
      <c r="J62" s="88"/>
      <c r="K62" s="88"/>
      <c r="L62" s="88"/>
    </row>
    <row r="63" spans="1:12" s="51" customFormat="1" ht="19.5" customHeight="1">
      <c r="A63" s="45" t="s">
        <v>523</v>
      </c>
      <c r="B63" s="49"/>
      <c r="C63" s="49"/>
      <c r="D63" s="48"/>
      <c r="E63" s="161"/>
      <c r="F63" s="48"/>
      <c r="G63" s="88"/>
      <c r="H63" s="88"/>
      <c r="I63" s="88"/>
      <c r="J63" s="88"/>
      <c r="K63" s="88"/>
      <c r="L63" s="88"/>
    </row>
    <row r="64" spans="1:12" s="51" customFormat="1" ht="19.5" customHeight="1">
      <c r="A64" s="45" t="s">
        <v>111</v>
      </c>
      <c r="B64" s="49"/>
      <c r="C64" s="49"/>
      <c r="D64" s="48"/>
      <c r="E64" s="161"/>
      <c r="F64" s="48"/>
      <c r="G64" s="88"/>
      <c r="H64" s="88"/>
      <c r="I64" s="88"/>
      <c r="J64" s="88"/>
      <c r="K64" s="88"/>
      <c r="L64" s="88"/>
    </row>
    <row r="65" spans="1:12" s="51" customFormat="1" ht="19.5" customHeight="1">
      <c r="A65" s="45" t="s">
        <v>524</v>
      </c>
      <c r="B65" s="49"/>
      <c r="C65" s="49">
        <v>1000</v>
      </c>
      <c r="D65" s="48"/>
      <c r="E65" s="161"/>
      <c r="F65" s="48"/>
      <c r="G65" s="88"/>
      <c r="H65" s="88"/>
      <c r="I65" s="88"/>
      <c r="J65" s="88"/>
      <c r="K65" s="88"/>
      <c r="L65" s="88"/>
    </row>
    <row r="66" spans="1:12" s="51" customFormat="1" ht="19.5" customHeight="1">
      <c r="A66" s="81" t="s">
        <v>525</v>
      </c>
      <c r="B66" s="83"/>
      <c r="C66" s="83">
        <v>3690</v>
      </c>
      <c r="D66" s="53"/>
      <c r="E66" s="163"/>
      <c r="F66" s="53"/>
      <c r="G66" s="88"/>
      <c r="H66" s="88"/>
      <c r="I66" s="88"/>
      <c r="J66" s="88"/>
      <c r="K66" s="88"/>
      <c r="L66" s="88"/>
    </row>
    <row r="67" spans="1:12" s="28" customFormat="1" ht="24.75" customHeight="1">
      <c r="A67" s="24" t="s">
        <v>23</v>
      </c>
      <c r="B67" s="27">
        <v>146000</v>
      </c>
      <c r="C67" s="27">
        <f>SUM(C68:C70)</f>
        <v>15691.25</v>
      </c>
      <c r="D67" s="16">
        <f>B67-C67</f>
        <v>130308.75</v>
      </c>
      <c r="E67" s="17">
        <f>C67/B67*100</f>
        <v>10.747431506849315</v>
      </c>
      <c r="F67" s="16">
        <v>66809.98</v>
      </c>
      <c r="G67" s="40"/>
      <c r="H67" s="40"/>
      <c r="I67" s="40"/>
      <c r="J67" s="40"/>
      <c r="K67" s="40"/>
      <c r="L67" s="153"/>
    </row>
    <row r="68" spans="1:12" s="25" customFormat="1" ht="19.5" customHeight="1">
      <c r="A68" s="73" t="s">
        <v>526</v>
      </c>
      <c r="B68" s="92"/>
      <c r="C68" s="92">
        <v>1281.91</v>
      </c>
      <c r="D68" s="58"/>
      <c r="E68" s="74"/>
      <c r="F68" s="58"/>
      <c r="G68" s="154"/>
      <c r="H68" s="154"/>
      <c r="I68" s="154"/>
      <c r="J68" s="154"/>
      <c r="K68" s="154"/>
      <c r="L68" s="63"/>
    </row>
    <row r="69" spans="1:12" s="1" customFormat="1" ht="19.5" customHeight="1">
      <c r="A69" s="46" t="s">
        <v>527</v>
      </c>
      <c r="B69" s="49"/>
      <c r="C69" s="49">
        <v>12985</v>
      </c>
      <c r="D69" s="48"/>
      <c r="E69" s="50"/>
      <c r="F69" s="48"/>
      <c r="G69" s="26"/>
      <c r="H69" s="26"/>
      <c r="I69" s="26"/>
      <c r="J69" s="26"/>
      <c r="K69" s="26"/>
      <c r="L69" s="40"/>
    </row>
    <row r="70" spans="1:12" s="1" customFormat="1" ht="19.5" customHeight="1">
      <c r="A70" s="45" t="s">
        <v>528</v>
      </c>
      <c r="B70" s="49"/>
      <c r="C70" s="49">
        <v>1424.34</v>
      </c>
      <c r="D70" s="48"/>
      <c r="E70" s="50"/>
      <c r="F70" s="48"/>
      <c r="G70" s="26"/>
      <c r="H70" s="26"/>
      <c r="I70" s="26"/>
      <c r="J70" s="26"/>
      <c r="K70" s="26"/>
      <c r="L70" s="40"/>
    </row>
    <row r="71" spans="1:12" s="51" customFormat="1" ht="24.75" customHeight="1">
      <c r="A71" s="84" t="s">
        <v>24</v>
      </c>
      <c r="B71" s="60">
        <v>10000</v>
      </c>
      <c r="C71" s="60">
        <v>0</v>
      </c>
      <c r="D71" s="11">
        <f>B71-C71</f>
        <v>10000</v>
      </c>
      <c r="E71" s="12">
        <f>C71/B71*100</f>
        <v>0</v>
      </c>
      <c r="F71" s="11">
        <v>12046.13</v>
      </c>
      <c r="G71" s="26"/>
      <c r="H71" s="26"/>
      <c r="I71" s="26"/>
      <c r="J71" s="26"/>
      <c r="K71" s="26"/>
      <c r="L71" s="40"/>
    </row>
    <row r="72" spans="1:12" s="113" customFormat="1" ht="30" customHeight="1">
      <c r="A72" s="165" t="s">
        <v>97</v>
      </c>
      <c r="B72" s="166">
        <f>SUM(B37,B47,B48,B51,B57,B58,B67,B71)</f>
        <v>951000</v>
      </c>
      <c r="C72" s="166">
        <f>SUM(C37,C47,C48,C51,C57,C58,C67,C71)</f>
        <v>216964.25</v>
      </c>
      <c r="D72" s="167">
        <f>B72-C72</f>
        <v>734035.75</v>
      </c>
      <c r="E72" s="168">
        <f>C72/B72*100</f>
        <v>22.81432702418507</v>
      </c>
      <c r="F72" s="167">
        <f>SUM(F37:F71)</f>
        <v>820877.99</v>
      </c>
      <c r="G72" s="153"/>
      <c r="H72" s="153"/>
      <c r="I72" s="153"/>
      <c r="J72" s="153"/>
      <c r="K72" s="153"/>
      <c r="L72" s="34"/>
    </row>
    <row r="73" spans="1:6" s="135" customFormat="1" ht="24.75" customHeight="1">
      <c r="A73" s="189" t="s">
        <v>120</v>
      </c>
      <c r="B73" s="190">
        <v>13000</v>
      </c>
      <c r="C73" s="191">
        <v>0</v>
      </c>
      <c r="D73" s="192">
        <f>B73-C73</f>
        <v>13000</v>
      </c>
      <c r="E73" s="12">
        <f>C73/B73*100</f>
        <v>0</v>
      </c>
      <c r="F73" s="193">
        <v>11928.96</v>
      </c>
    </row>
    <row r="74" spans="1:6" s="136" customFormat="1" ht="30" customHeight="1">
      <c r="A74" s="181" t="s">
        <v>121</v>
      </c>
      <c r="B74" s="182">
        <f>SUM(B73)</f>
        <v>13000</v>
      </c>
      <c r="C74" s="214">
        <f>SUM(C73)</f>
        <v>0</v>
      </c>
      <c r="D74" s="182">
        <f aca="true" t="shared" si="2" ref="D74:D136">B74-C74</f>
        <v>13000</v>
      </c>
      <c r="E74" s="183">
        <f aca="true" t="shared" si="3" ref="E74:E132">C74/B74*100</f>
        <v>0</v>
      </c>
      <c r="F74" s="182">
        <f>SUM(F73)</f>
        <v>11928.96</v>
      </c>
    </row>
    <row r="75" spans="1:12" s="1" customFormat="1" ht="24.75" customHeight="1">
      <c r="A75" s="87" t="s">
        <v>25</v>
      </c>
      <c r="B75" s="27">
        <v>10000</v>
      </c>
      <c r="C75" s="27">
        <f>SUM(C76:C77)</f>
        <v>1450.46</v>
      </c>
      <c r="D75" s="16">
        <f t="shared" si="2"/>
        <v>8549.54</v>
      </c>
      <c r="E75" s="17">
        <f t="shared" si="3"/>
        <v>14.5046</v>
      </c>
      <c r="F75" s="16">
        <v>9840.38</v>
      </c>
      <c r="G75" s="40"/>
      <c r="H75" s="40"/>
      <c r="I75" s="40"/>
      <c r="J75" s="40"/>
      <c r="K75" s="40"/>
      <c r="L75" s="75"/>
    </row>
    <row r="76" spans="1:12" s="28" customFormat="1" ht="19.5" customHeight="1">
      <c r="A76" s="55" t="s">
        <v>529</v>
      </c>
      <c r="B76" s="49"/>
      <c r="C76" s="49">
        <v>233</v>
      </c>
      <c r="D76" s="48"/>
      <c r="E76" s="50"/>
      <c r="F76" s="48"/>
      <c r="G76" s="40"/>
      <c r="H76" s="40"/>
      <c r="I76" s="40"/>
      <c r="J76" s="40"/>
      <c r="K76" s="40"/>
      <c r="L76" s="77"/>
    </row>
    <row r="77" spans="1:12" s="1" customFormat="1" ht="19.5" customHeight="1">
      <c r="A77" s="55" t="s">
        <v>530</v>
      </c>
      <c r="B77" s="49"/>
      <c r="C77" s="49">
        <v>1217.46</v>
      </c>
      <c r="D77" s="48"/>
      <c r="E77" s="50"/>
      <c r="F77" s="48"/>
      <c r="G77" s="40"/>
      <c r="H77" s="40"/>
      <c r="I77" s="40"/>
      <c r="J77" s="40"/>
      <c r="K77" s="40"/>
      <c r="L77" s="77"/>
    </row>
    <row r="78" spans="1:12" s="22" customFormat="1" ht="24.75" customHeight="1">
      <c r="A78" s="18" t="s">
        <v>28</v>
      </c>
      <c r="B78" s="19">
        <v>1000</v>
      </c>
      <c r="C78" s="19">
        <v>250</v>
      </c>
      <c r="D78" s="14">
        <f t="shared" si="2"/>
        <v>750</v>
      </c>
      <c r="E78" s="15">
        <f t="shared" si="3"/>
        <v>25</v>
      </c>
      <c r="F78" s="14">
        <v>0</v>
      </c>
      <c r="G78" s="34"/>
      <c r="H78" s="34"/>
      <c r="I78" s="34"/>
      <c r="J78" s="34"/>
      <c r="K78" s="34"/>
      <c r="L78" s="40"/>
    </row>
    <row r="79" spans="1:12" s="114" customFormat="1" ht="30" customHeight="1">
      <c r="A79" s="169" t="s">
        <v>98</v>
      </c>
      <c r="B79" s="166">
        <f>SUM(B75,B78)</f>
        <v>11000</v>
      </c>
      <c r="C79" s="166">
        <f>SUM(C75,C78)</f>
        <v>1700.46</v>
      </c>
      <c r="D79" s="167">
        <f t="shared" si="2"/>
        <v>9299.54</v>
      </c>
      <c r="E79" s="168">
        <f t="shared" si="3"/>
        <v>15.458727272727273</v>
      </c>
      <c r="F79" s="167">
        <f>SUM(F75:F78)</f>
        <v>9840.38</v>
      </c>
      <c r="G79" s="34"/>
      <c r="H79" s="34"/>
      <c r="I79" s="34"/>
      <c r="J79" s="34"/>
      <c r="K79" s="34"/>
      <c r="L79" s="40"/>
    </row>
    <row r="80" spans="1:12" s="22" customFormat="1" ht="24.75" customHeight="1">
      <c r="A80" s="20" t="s">
        <v>29</v>
      </c>
      <c r="B80" s="60">
        <v>4000</v>
      </c>
      <c r="C80" s="60">
        <f>SUM(C81:C82)</f>
        <v>375.75</v>
      </c>
      <c r="D80" s="11">
        <f t="shared" si="2"/>
        <v>3624.25</v>
      </c>
      <c r="E80" s="12">
        <f t="shared" si="3"/>
        <v>9.393749999999999</v>
      </c>
      <c r="F80" s="11">
        <v>3727.63</v>
      </c>
      <c r="G80" s="34"/>
      <c r="H80" s="34"/>
      <c r="I80" s="34"/>
      <c r="J80" s="34"/>
      <c r="K80" s="34"/>
      <c r="L80" s="34"/>
    </row>
    <row r="81" spans="1:12" s="51" customFormat="1" ht="21.75" customHeight="1">
      <c r="A81" s="45" t="s">
        <v>531</v>
      </c>
      <c r="B81" s="49"/>
      <c r="C81" s="49">
        <v>300</v>
      </c>
      <c r="D81" s="48"/>
      <c r="E81" s="50"/>
      <c r="F81" s="48"/>
      <c r="G81" s="88"/>
      <c r="H81" s="88"/>
      <c r="I81" s="88"/>
      <c r="J81" s="88"/>
      <c r="K81" s="88"/>
      <c r="L81" s="88"/>
    </row>
    <row r="82" spans="1:12" s="51" customFormat="1" ht="21.75" customHeight="1">
      <c r="A82" s="81" t="s">
        <v>532</v>
      </c>
      <c r="B82" s="83"/>
      <c r="C82" s="83">
        <v>75.75</v>
      </c>
      <c r="D82" s="53"/>
      <c r="E82" s="54"/>
      <c r="F82" s="53"/>
      <c r="G82" s="88"/>
      <c r="H82" s="88"/>
      <c r="I82" s="88"/>
      <c r="J82" s="88"/>
      <c r="K82" s="88"/>
      <c r="L82" s="88"/>
    </row>
    <row r="83" spans="1:12" s="1" customFormat="1" ht="24.75" customHeight="1">
      <c r="A83" s="207" t="s">
        <v>30</v>
      </c>
      <c r="B83" s="27">
        <v>1500</v>
      </c>
      <c r="C83" s="27">
        <v>247.62</v>
      </c>
      <c r="D83" s="211">
        <f t="shared" si="2"/>
        <v>1252.38</v>
      </c>
      <c r="E83" s="17">
        <f t="shared" si="3"/>
        <v>16.508</v>
      </c>
      <c r="F83" s="16">
        <v>1367.13</v>
      </c>
      <c r="G83" s="279"/>
      <c r="H83" s="63"/>
      <c r="I83" s="63"/>
      <c r="J83" s="63"/>
      <c r="K83" s="63"/>
      <c r="L83" s="34"/>
    </row>
    <row r="84" spans="1:12" s="113" customFormat="1" ht="30" customHeight="1">
      <c r="A84" s="169" t="s">
        <v>99</v>
      </c>
      <c r="B84" s="166">
        <f>SUM(B80,B83)</f>
        <v>5500</v>
      </c>
      <c r="C84" s="166">
        <f>SUM(C80,C83)</f>
        <v>623.37</v>
      </c>
      <c r="D84" s="167">
        <f t="shared" si="2"/>
        <v>4876.63</v>
      </c>
      <c r="E84" s="168">
        <f t="shared" si="3"/>
        <v>11.334</v>
      </c>
      <c r="F84" s="167">
        <f>SUM(F80:F83)</f>
        <v>5094.76</v>
      </c>
      <c r="G84" s="280"/>
      <c r="H84" s="146"/>
      <c r="I84" s="146"/>
      <c r="J84" s="146"/>
      <c r="K84" s="146"/>
      <c r="L84" s="34"/>
    </row>
    <row r="85" spans="1:12" s="39" customFormat="1" ht="24.75" customHeight="1">
      <c r="A85" s="62" t="s">
        <v>43</v>
      </c>
      <c r="B85" s="95">
        <v>2000</v>
      </c>
      <c r="C85" s="95">
        <v>0</v>
      </c>
      <c r="D85" s="23">
        <f t="shared" si="2"/>
        <v>2000</v>
      </c>
      <c r="E85" s="35">
        <f t="shared" si="3"/>
        <v>0</v>
      </c>
      <c r="F85" s="23">
        <v>9091.27</v>
      </c>
      <c r="G85" s="279"/>
      <c r="H85" s="63"/>
      <c r="I85" s="63"/>
      <c r="J85" s="63"/>
      <c r="K85" s="63"/>
      <c r="L85" s="26"/>
    </row>
    <row r="86" spans="1:12" s="39" customFormat="1" ht="24.75" customHeight="1">
      <c r="A86" s="31" t="s">
        <v>45</v>
      </c>
      <c r="B86" s="94">
        <v>2000</v>
      </c>
      <c r="C86" s="94">
        <f>SUM(C87:C87)</f>
        <v>243.54</v>
      </c>
      <c r="D86" s="21">
        <f t="shared" si="2"/>
        <v>1756.46</v>
      </c>
      <c r="E86" s="32">
        <f t="shared" si="3"/>
        <v>12.177</v>
      </c>
      <c r="F86" s="21">
        <v>3311.16</v>
      </c>
      <c r="G86" s="279"/>
      <c r="H86" s="63"/>
      <c r="I86" s="63"/>
      <c r="J86" s="63"/>
      <c r="K86" s="63"/>
      <c r="L86" s="26"/>
    </row>
    <row r="87" spans="1:12" s="89" customFormat="1" ht="21.75" customHeight="1">
      <c r="A87" s="73" t="s">
        <v>533</v>
      </c>
      <c r="B87" s="92"/>
      <c r="C87" s="92">
        <v>243.54</v>
      </c>
      <c r="D87" s="58"/>
      <c r="E87" s="74"/>
      <c r="F87" s="58"/>
      <c r="G87" s="281"/>
      <c r="H87" s="64"/>
      <c r="I87" s="64"/>
      <c r="J87" s="64"/>
      <c r="K87" s="64"/>
      <c r="L87" s="99"/>
    </row>
    <row r="88" spans="1:12" s="128" customFormat="1" ht="30" customHeight="1">
      <c r="A88" s="169" t="s">
        <v>103</v>
      </c>
      <c r="B88" s="166">
        <f>SUM(B85,B86)</f>
        <v>4000</v>
      </c>
      <c r="C88" s="166">
        <f>SUM(C85,C86)</f>
        <v>243.54</v>
      </c>
      <c r="D88" s="167">
        <f t="shared" si="2"/>
        <v>3756.46</v>
      </c>
      <c r="E88" s="168">
        <f t="shared" si="3"/>
        <v>6.0885</v>
      </c>
      <c r="F88" s="167">
        <f>SUM(F85:F87)</f>
        <v>12402.43</v>
      </c>
      <c r="G88" s="281"/>
      <c r="H88" s="64"/>
      <c r="I88" s="64"/>
      <c r="J88" s="64"/>
      <c r="K88" s="64"/>
      <c r="L88" s="99"/>
    </row>
    <row r="89" spans="1:12" s="1" customFormat="1" ht="34.5" customHeight="1">
      <c r="A89" s="195" t="s">
        <v>31</v>
      </c>
      <c r="B89" s="196">
        <f>SUM(B18,B28,B36,B72,B79,B84,B88,B74)</f>
        <v>3704000</v>
      </c>
      <c r="C89" s="196">
        <f>SUM(C18,C28,C36,C72,C79,C84,C88,C74)</f>
        <v>819344.94</v>
      </c>
      <c r="D89" s="197">
        <f t="shared" si="2"/>
        <v>2884655.06</v>
      </c>
      <c r="E89" s="198">
        <f t="shared" si="3"/>
        <v>22.120543736501077</v>
      </c>
      <c r="F89" s="197">
        <f>SUM(F18,F28,F36,F72,F79,F84,F88,F74)</f>
        <v>2850855.4699999997</v>
      </c>
      <c r="G89" s="280"/>
      <c r="H89" s="146"/>
      <c r="I89" s="146"/>
      <c r="J89" s="146"/>
      <c r="K89" s="146"/>
      <c r="L89" s="88"/>
    </row>
    <row r="90" spans="1:12" s="101" customFormat="1" ht="34.5" customHeight="1">
      <c r="A90" s="18" t="s">
        <v>208</v>
      </c>
      <c r="B90" s="14"/>
      <c r="C90" s="19"/>
      <c r="D90" s="14"/>
      <c r="E90" s="15"/>
      <c r="F90" s="14"/>
      <c r="G90" s="34"/>
      <c r="H90" s="34"/>
      <c r="I90" s="34"/>
      <c r="J90" s="34"/>
      <c r="K90" s="34"/>
      <c r="L90" s="77"/>
    </row>
    <row r="91" spans="1:12" s="63" customFormat="1" ht="24.75" customHeight="1">
      <c r="A91" s="41" t="s">
        <v>100</v>
      </c>
      <c r="B91" s="60">
        <f>SUM(B96+B93)</f>
        <v>63862314.13</v>
      </c>
      <c r="C91" s="60">
        <f>SUM(C92:C93)</f>
        <v>7371997.14</v>
      </c>
      <c r="D91" s="11">
        <f t="shared" si="2"/>
        <v>56490316.99</v>
      </c>
      <c r="E91" s="12">
        <f t="shared" si="3"/>
        <v>11.54357971587648</v>
      </c>
      <c r="F91" s="11">
        <v>34592692.54</v>
      </c>
      <c r="G91" s="282"/>
      <c r="H91" s="79"/>
      <c r="I91" s="79"/>
      <c r="J91" s="79"/>
      <c r="K91" s="79"/>
      <c r="L91" s="64"/>
    </row>
    <row r="92" spans="1:11" s="63" customFormat="1" ht="21.75" customHeight="1">
      <c r="A92" s="45" t="s">
        <v>564</v>
      </c>
      <c r="B92" s="103" t="s">
        <v>33</v>
      </c>
      <c r="C92" s="49">
        <v>7244911.39</v>
      </c>
      <c r="D92" s="239"/>
      <c r="E92" s="238"/>
      <c r="F92" s="239"/>
      <c r="G92" s="283"/>
      <c r="H92" s="77"/>
      <c r="I92" s="77"/>
      <c r="J92" s="77"/>
      <c r="K92" s="77"/>
    </row>
    <row r="93" spans="1:7" s="63" customFormat="1" ht="21.75" customHeight="1">
      <c r="A93" s="45" t="s">
        <v>534</v>
      </c>
      <c r="B93" s="49">
        <v>55463031</v>
      </c>
      <c r="C93" s="49">
        <v>127085.75</v>
      </c>
      <c r="D93" s="239"/>
      <c r="E93" s="238"/>
      <c r="F93" s="239"/>
      <c r="G93" s="279"/>
    </row>
    <row r="94" spans="1:12" s="65" customFormat="1" ht="21.75" customHeight="1">
      <c r="A94" s="45"/>
      <c r="B94" s="103" t="s">
        <v>34</v>
      </c>
      <c r="C94" s="49"/>
      <c r="D94" s="239"/>
      <c r="E94" s="238"/>
      <c r="F94" s="239"/>
      <c r="G94" s="34"/>
      <c r="H94" s="34"/>
      <c r="I94" s="34"/>
      <c r="J94" s="34"/>
      <c r="K94" s="34"/>
      <c r="L94" s="63"/>
    </row>
    <row r="95" spans="1:12" s="69" customFormat="1" ht="21.75" customHeight="1">
      <c r="A95" s="45"/>
      <c r="B95" s="103" t="s">
        <v>498</v>
      </c>
      <c r="C95" s="49"/>
      <c r="D95" s="239"/>
      <c r="E95" s="238"/>
      <c r="F95" s="239"/>
      <c r="G95" s="34"/>
      <c r="H95" s="34"/>
      <c r="I95" s="34"/>
      <c r="J95" s="34"/>
      <c r="K95" s="34"/>
      <c r="L95" s="63"/>
    </row>
    <row r="96" spans="1:12" s="70" customFormat="1" ht="21.75" customHeight="1">
      <c r="A96" s="81"/>
      <c r="B96" s="83">
        <v>8399283.13</v>
      </c>
      <c r="C96" s="83"/>
      <c r="D96" s="241"/>
      <c r="E96" s="240"/>
      <c r="F96" s="241"/>
      <c r="G96" s="34"/>
      <c r="H96" s="34"/>
      <c r="I96" s="34"/>
      <c r="J96" s="34"/>
      <c r="K96" s="34"/>
      <c r="L96" s="63"/>
    </row>
    <row r="97" spans="1:12" s="70" customFormat="1" ht="30" customHeight="1">
      <c r="A97" s="116" t="s">
        <v>101</v>
      </c>
      <c r="B97" s="117">
        <f>B91</f>
        <v>63862314.13</v>
      </c>
      <c r="C97" s="117">
        <f>C91</f>
        <v>7371997.14</v>
      </c>
      <c r="D97" s="120">
        <f t="shared" si="2"/>
        <v>56490316.99</v>
      </c>
      <c r="E97" s="119">
        <f t="shared" si="3"/>
        <v>11.54357971587648</v>
      </c>
      <c r="F97" s="120">
        <f>F91</f>
        <v>34592692.54</v>
      </c>
      <c r="G97" s="34"/>
      <c r="H97" s="34"/>
      <c r="I97" s="34"/>
      <c r="J97" s="34"/>
      <c r="K97" s="34"/>
      <c r="L97" s="63"/>
    </row>
    <row r="98" spans="1:12" s="1" customFormat="1" ht="34.5" customHeight="1">
      <c r="A98" s="195" t="s">
        <v>35</v>
      </c>
      <c r="B98" s="196">
        <f>B97</f>
        <v>63862314.13</v>
      </c>
      <c r="C98" s="196">
        <f>C97</f>
        <v>7371997.14</v>
      </c>
      <c r="D98" s="197">
        <f t="shared" si="2"/>
        <v>56490316.99</v>
      </c>
      <c r="E98" s="198">
        <f t="shared" si="3"/>
        <v>11.54357971587648</v>
      </c>
      <c r="F98" s="197">
        <f>F97</f>
        <v>34592692.54</v>
      </c>
      <c r="G98" s="34"/>
      <c r="H98" s="34"/>
      <c r="I98" s="34"/>
      <c r="J98" s="34"/>
      <c r="K98" s="34"/>
      <c r="L98" s="63"/>
    </row>
    <row r="99" spans="1:12" s="9" customFormat="1" ht="34.5" customHeight="1">
      <c r="A99" s="20" t="s">
        <v>65</v>
      </c>
      <c r="B99" s="60"/>
      <c r="C99" s="60"/>
      <c r="D99" s="11"/>
      <c r="E99" s="12"/>
      <c r="F99" s="11"/>
      <c r="G99" s="34"/>
      <c r="H99" s="34"/>
      <c r="I99" s="34"/>
      <c r="J99" s="34"/>
      <c r="K99" s="34"/>
      <c r="L99" s="63"/>
    </row>
    <row r="100" spans="1:12" s="9" customFormat="1" ht="27.75" customHeight="1">
      <c r="A100" s="20" t="s">
        <v>19</v>
      </c>
      <c r="B100" s="60">
        <v>5000</v>
      </c>
      <c r="C100" s="60">
        <v>0</v>
      </c>
      <c r="D100" s="11">
        <f t="shared" si="2"/>
        <v>5000</v>
      </c>
      <c r="E100" s="12">
        <f t="shared" si="3"/>
        <v>0</v>
      </c>
      <c r="F100" s="11">
        <v>7158.3</v>
      </c>
      <c r="G100" s="34"/>
      <c r="H100" s="34"/>
      <c r="I100" s="34"/>
      <c r="J100" s="34"/>
      <c r="K100" s="34"/>
      <c r="L100" s="79"/>
    </row>
    <row r="101" spans="1:12" s="25" customFormat="1" ht="27.75" customHeight="1">
      <c r="A101" s="20" t="s">
        <v>20</v>
      </c>
      <c r="B101" s="60">
        <v>15000</v>
      </c>
      <c r="C101" s="60">
        <v>0</v>
      </c>
      <c r="D101" s="11">
        <f t="shared" si="2"/>
        <v>15000</v>
      </c>
      <c r="E101" s="12">
        <f t="shared" si="3"/>
        <v>0</v>
      </c>
      <c r="F101" s="11">
        <v>10077.8</v>
      </c>
      <c r="G101" s="34"/>
      <c r="H101" s="34"/>
      <c r="I101" s="34"/>
      <c r="J101" s="34"/>
      <c r="K101" s="34"/>
      <c r="L101" s="63"/>
    </row>
    <row r="102" spans="1:12" s="9" customFormat="1" ht="27.75" customHeight="1">
      <c r="A102" s="18" t="s">
        <v>22</v>
      </c>
      <c r="B102" s="291">
        <v>20000</v>
      </c>
      <c r="C102" s="95">
        <v>0</v>
      </c>
      <c r="D102" s="14">
        <f t="shared" si="2"/>
        <v>20000</v>
      </c>
      <c r="E102" s="15">
        <f t="shared" si="3"/>
        <v>0</v>
      </c>
      <c r="F102" s="14">
        <v>21671.19</v>
      </c>
      <c r="G102" s="34"/>
      <c r="H102" s="34"/>
      <c r="I102" s="34"/>
      <c r="J102" s="34"/>
      <c r="K102" s="34"/>
      <c r="L102" s="79"/>
    </row>
    <row r="103" spans="1:12" s="9" customFormat="1" ht="27.75" customHeight="1">
      <c r="A103" s="20" t="s">
        <v>24</v>
      </c>
      <c r="B103" s="60">
        <v>15000</v>
      </c>
      <c r="C103" s="60">
        <v>0</v>
      </c>
      <c r="D103" s="11">
        <f t="shared" si="2"/>
        <v>15000</v>
      </c>
      <c r="E103" s="12">
        <f t="shared" si="3"/>
        <v>0</v>
      </c>
      <c r="F103" s="11">
        <v>13960.5</v>
      </c>
      <c r="G103" s="34"/>
      <c r="H103" s="34"/>
      <c r="I103" s="34"/>
      <c r="J103" s="34"/>
      <c r="K103" s="34"/>
      <c r="L103" s="40"/>
    </row>
    <row r="104" spans="1:12" s="112" customFormat="1" ht="30" customHeight="1">
      <c r="A104" s="169" t="s">
        <v>97</v>
      </c>
      <c r="B104" s="167">
        <f>SUM(B100,B101,B102,B103)</f>
        <v>55000</v>
      </c>
      <c r="C104" s="167">
        <f>SUM(C100,C101,C102,C103)</f>
        <v>0</v>
      </c>
      <c r="D104" s="167">
        <f t="shared" si="2"/>
        <v>55000</v>
      </c>
      <c r="E104" s="168">
        <f t="shared" si="3"/>
        <v>0</v>
      </c>
      <c r="F104" s="167">
        <f>SUM(F100:F103)</f>
        <v>52867.78999999999</v>
      </c>
      <c r="G104" s="34"/>
      <c r="H104" s="34"/>
      <c r="I104" s="34"/>
      <c r="J104" s="34"/>
      <c r="K104" s="34"/>
      <c r="L104" s="40"/>
    </row>
    <row r="105" spans="1:12" s="9" customFormat="1" ht="27.75" customHeight="1">
      <c r="A105" s="20" t="s">
        <v>25</v>
      </c>
      <c r="B105" s="60">
        <v>10000</v>
      </c>
      <c r="C105" s="60">
        <v>0</v>
      </c>
      <c r="D105" s="11">
        <f t="shared" si="2"/>
        <v>10000</v>
      </c>
      <c r="E105" s="12">
        <f t="shared" si="3"/>
        <v>0</v>
      </c>
      <c r="F105" s="11">
        <v>7358.21</v>
      </c>
      <c r="G105" s="34"/>
      <c r="H105" s="34"/>
      <c r="I105" s="34"/>
      <c r="J105" s="34"/>
      <c r="K105" s="34"/>
      <c r="L105" s="40"/>
    </row>
    <row r="106" spans="1:12" s="112" customFormat="1" ht="30" customHeight="1">
      <c r="A106" s="169" t="s">
        <v>98</v>
      </c>
      <c r="B106" s="166">
        <f>B105</f>
        <v>10000</v>
      </c>
      <c r="C106" s="166">
        <f>C105</f>
        <v>0</v>
      </c>
      <c r="D106" s="167">
        <f t="shared" si="2"/>
        <v>10000</v>
      </c>
      <c r="E106" s="168">
        <f t="shared" si="3"/>
        <v>0</v>
      </c>
      <c r="F106" s="167">
        <f>F105</f>
        <v>7358.21</v>
      </c>
      <c r="G106" s="34"/>
      <c r="H106" s="34"/>
      <c r="I106" s="34"/>
      <c r="J106" s="34"/>
      <c r="K106" s="34"/>
      <c r="L106" s="40"/>
    </row>
    <row r="107" spans="1:12" s="121" customFormat="1" ht="36" customHeight="1">
      <c r="A107" s="195" t="s">
        <v>36</v>
      </c>
      <c r="B107" s="288">
        <f>SUM(B104,B106)</f>
        <v>65000</v>
      </c>
      <c r="C107" s="288">
        <f>SUM(C104,C106)</f>
        <v>0</v>
      </c>
      <c r="D107" s="288">
        <f t="shared" si="2"/>
        <v>65000</v>
      </c>
      <c r="E107" s="288">
        <f t="shared" si="3"/>
        <v>0</v>
      </c>
      <c r="F107" s="288">
        <f>SUM(F104,F106)</f>
        <v>60225.99999999999</v>
      </c>
      <c r="G107" s="279"/>
      <c r="H107" s="63"/>
      <c r="I107" s="63"/>
      <c r="J107" s="63"/>
      <c r="K107" s="63"/>
      <c r="L107" s="26"/>
    </row>
    <row r="108" spans="1:12" s="9" customFormat="1" ht="33" customHeight="1">
      <c r="A108" s="30" t="s">
        <v>173</v>
      </c>
      <c r="B108" s="60"/>
      <c r="C108" s="60"/>
      <c r="D108" s="11"/>
      <c r="E108" s="12"/>
      <c r="F108" s="11"/>
      <c r="G108" s="279"/>
      <c r="H108" s="63"/>
      <c r="I108" s="63"/>
      <c r="J108" s="63"/>
      <c r="K108" s="63"/>
      <c r="L108" s="26"/>
    </row>
    <row r="109" spans="1:12" s="9" customFormat="1" ht="27.75" customHeight="1">
      <c r="A109" s="18" t="s">
        <v>17</v>
      </c>
      <c r="B109" s="19">
        <v>5000</v>
      </c>
      <c r="C109" s="19">
        <v>0</v>
      </c>
      <c r="D109" s="14">
        <f t="shared" si="2"/>
        <v>5000</v>
      </c>
      <c r="E109" s="15">
        <f t="shared" si="3"/>
        <v>0</v>
      </c>
      <c r="F109" s="14">
        <v>0</v>
      </c>
      <c r="G109" s="279"/>
      <c r="H109" s="63"/>
      <c r="I109" s="63"/>
      <c r="J109" s="63"/>
      <c r="K109" s="63"/>
      <c r="L109" s="26"/>
    </row>
    <row r="110" spans="1:12" s="9" customFormat="1" ht="27.75" customHeight="1">
      <c r="A110" s="20" t="s">
        <v>22</v>
      </c>
      <c r="B110" s="60">
        <v>15000</v>
      </c>
      <c r="C110" s="60">
        <v>0</v>
      </c>
      <c r="D110" s="11">
        <f t="shared" si="2"/>
        <v>15000</v>
      </c>
      <c r="E110" s="12">
        <f t="shared" si="3"/>
        <v>0</v>
      </c>
      <c r="F110" s="11">
        <v>18255.76</v>
      </c>
      <c r="G110" s="282"/>
      <c r="H110" s="79"/>
      <c r="I110" s="79"/>
      <c r="J110" s="79"/>
      <c r="K110" s="79"/>
      <c r="L110" s="26"/>
    </row>
    <row r="111" spans="1:12" s="9" customFormat="1" ht="27.75" customHeight="1">
      <c r="A111" s="20" t="s">
        <v>24</v>
      </c>
      <c r="B111" s="60">
        <v>35000</v>
      </c>
      <c r="C111" s="60">
        <v>0</v>
      </c>
      <c r="D111" s="11">
        <f t="shared" si="2"/>
        <v>35000</v>
      </c>
      <c r="E111" s="12">
        <f t="shared" si="3"/>
        <v>0</v>
      </c>
      <c r="F111" s="11">
        <v>33652.8</v>
      </c>
      <c r="G111" s="282"/>
      <c r="H111" s="79"/>
      <c r="I111" s="79"/>
      <c r="J111" s="79"/>
      <c r="K111" s="79"/>
      <c r="L111" s="26"/>
    </row>
    <row r="112" spans="1:12" s="112" customFormat="1" ht="33" customHeight="1">
      <c r="A112" s="169" t="s">
        <v>97</v>
      </c>
      <c r="B112" s="166">
        <f>SUM(B109,B110,B111)</f>
        <v>55000</v>
      </c>
      <c r="C112" s="166">
        <f>SUM(C109,C110,C111)</f>
        <v>0</v>
      </c>
      <c r="D112" s="167">
        <f t="shared" si="2"/>
        <v>55000</v>
      </c>
      <c r="E112" s="168">
        <f t="shared" si="3"/>
        <v>0</v>
      </c>
      <c r="F112" s="167">
        <f>SUM(F109:F111)</f>
        <v>51908.56</v>
      </c>
      <c r="G112" s="279"/>
      <c r="H112" s="63"/>
      <c r="I112" s="63"/>
      <c r="J112" s="63"/>
      <c r="K112" s="63"/>
      <c r="L112" s="26"/>
    </row>
    <row r="113" spans="1:12" s="121" customFormat="1" ht="37.5" customHeight="1">
      <c r="A113" s="195" t="s">
        <v>37</v>
      </c>
      <c r="B113" s="288">
        <f>SUM(B112)</f>
        <v>55000</v>
      </c>
      <c r="C113" s="288">
        <f>SUM(C112)</f>
        <v>0</v>
      </c>
      <c r="D113" s="288">
        <f t="shared" si="2"/>
        <v>55000</v>
      </c>
      <c r="E113" s="289">
        <f t="shared" si="3"/>
        <v>0</v>
      </c>
      <c r="F113" s="288">
        <f>SUM(F112)</f>
        <v>51908.56</v>
      </c>
      <c r="G113" s="279"/>
      <c r="H113" s="63"/>
      <c r="I113" s="63"/>
      <c r="J113" s="63"/>
      <c r="K113" s="63"/>
      <c r="L113" s="26"/>
    </row>
    <row r="114" spans="1:12" s="9" customFormat="1" ht="34.5" customHeight="1">
      <c r="A114" s="18" t="s">
        <v>38</v>
      </c>
      <c r="B114" s="19"/>
      <c r="C114" s="19"/>
      <c r="D114" s="11"/>
      <c r="E114" s="12"/>
      <c r="F114" s="11"/>
      <c r="G114" s="279"/>
      <c r="H114" s="63"/>
      <c r="I114" s="63"/>
      <c r="J114" s="63"/>
      <c r="K114" s="63"/>
      <c r="L114" s="26"/>
    </row>
    <row r="115" spans="1:12" s="9" customFormat="1" ht="27.75" customHeight="1">
      <c r="A115" s="18" t="s">
        <v>20</v>
      </c>
      <c r="B115" s="19">
        <v>5000</v>
      </c>
      <c r="C115" s="19">
        <v>0</v>
      </c>
      <c r="D115" s="14">
        <f t="shared" si="2"/>
        <v>5000</v>
      </c>
      <c r="E115" s="15">
        <f t="shared" si="3"/>
        <v>0</v>
      </c>
      <c r="F115" s="14">
        <v>0</v>
      </c>
      <c r="G115" s="279"/>
      <c r="H115" s="63"/>
      <c r="I115" s="63"/>
      <c r="J115" s="63"/>
      <c r="K115" s="63"/>
      <c r="L115" s="26"/>
    </row>
    <row r="116" spans="1:12" s="9" customFormat="1" ht="27.75" customHeight="1">
      <c r="A116" s="20" t="s">
        <v>22</v>
      </c>
      <c r="B116" s="11">
        <v>0</v>
      </c>
      <c r="C116" s="60">
        <v>0</v>
      </c>
      <c r="D116" s="11">
        <f t="shared" si="2"/>
        <v>0</v>
      </c>
      <c r="E116" s="12"/>
      <c r="F116" s="11">
        <v>5040.96</v>
      </c>
      <c r="G116" s="279"/>
      <c r="H116" s="63"/>
      <c r="I116" s="63"/>
      <c r="J116" s="63"/>
      <c r="K116" s="63"/>
      <c r="L116" s="26"/>
    </row>
    <row r="117" spans="1:12" s="112" customFormat="1" ht="33" customHeight="1">
      <c r="A117" s="169" t="s">
        <v>97</v>
      </c>
      <c r="B117" s="166">
        <f>SUM(B115,B116)</f>
        <v>5000</v>
      </c>
      <c r="C117" s="166">
        <f>SUM(C115,C116)</f>
        <v>0</v>
      </c>
      <c r="D117" s="167">
        <f t="shared" si="2"/>
        <v>5000</v>
      </c>
      <c r="E117" s="168">
        <f t="shared" si="3"/>
        <v>0</v>
      </c>
      <c r="F117" s="167">
        <f>SUM(F115:F116)</f>
        <v>5040.96</v>
      </c>
      <c r="G117" s="279"/>
      <c r="H117" s="63"/>
      <c r="I117" s="63"/>
      <c r="J117" s="63"/>
      <c r="K117" s="63"/>
      <c r="L117" s="26"/>
    </row>
    <row r="118" spans="1:6" s="135" customFormat="1" ht="24.75" customHeight="1">
      <c r="A118" s="189" t="s">
        <v>120</v>
      </c>
      <c r="B118" s="190">
        <v>12000</v>
      </c>
      <c r="C118" s="191">
        <f>SUM(C119:C120)</f>
        <v>1837.44</v>
      </c>
      <c r="D118" s="192">
        <f t="shared" si="2"/>
        <v>10162.56</v>
      </c>
      <c r="E118" s="12">
        <f t="shared" si="3"/>
        <v>15.312000000000001</v>
      </c>
      <c r="F118" s="193">
        <v>8668.3</v>
      </c>
    </row>
    <row r="119" spans="1:6" s="135" customFormat="1" ht="21.75" customHeight="1">
      <c r="A119" s="176" t="s">
        <v>535</v>
      </c>
      <c r="B119" s="177"/>
      <c r="C119" s="178">
        <v>636.8</v>
      </c>
      <c r="D119" s="179"/>
      <c r="E119" s="50"/>
      <c r="F119" s="180"/>
    </row>
    <row r="120" spans="1:6" s="135" customFormat="1" ht="21.75" customHeight="1">
      <c r="A120" s="176" t="s">
        <v>536</v>
      </c>
      <c r="B120" s="177"/>
      <c r="C120" s="178">
        <v>1200.64</v>
      </c>
      <c r="D120" s="179"/>
      <c r="E120" s="50"/>
      <c r="F120" s="180"/>
    </row>
    <row r="121" spans="1:6" s="136" customFormat="1" ht="35.25" customHeight="1">
      <c r="A121" s="181" t="s">
        <v>121</v>
      </c>
      <c r="B121" s="182">
        <f>SUM(B118)</f>
        <v>12000</v>
      </c>
      <c r="C121" s="182">
        <f>SUM(C118)</f>
        <v>1837.44</v>
      </c>
      <c r="D121" s="182">
        <f t="shared" si="2"/>
        <v>10162.56</v>
      </c>
      <c r="E121" s="183">
        <f t="shared" si="3"/>
        <v>15.312000000000001</v>
      </c>
      <c r="F121" s="182">
        <f>SUM(F118)</f>
        <v>8668.3</v>
      </c>
    </row>
    <row r="122" spans="1:12" s="9" customFormat="1" ht="36" customHeight="1">
      <c r="A122" s="31" t="s">
        <v>39</v>
      </c>
      <c r="B122" s="94">
        <v>3000</v>
      </c>
      <c r="C122" s="94">
        <v>0</v>
      </c>
      <c r="D122" s="21">
        <f t="shared" si="2"/>
        <v>3000</v>
      </c>
      <c r="E122" s="32">
        <f t="shared" si="3"/>
        <v>0</v>
      </c>
      <c r="F122" s="21">
        <v>379</v>
      </c>
      <c r="G122" s="279"/>
      <c r="H122" s="63"/>
      <c r="I122" s="63"/>
      <c r="J122" s="63"/>
      <c r="K122" s="63"/>
      <c r="L122" s="26"/>
    </row>
    <row r="123" spans="1:12" s="112" customFormat="1" ht="33" customHeight="1">
      <c r="A123" s="169" t="s">
        <v>98</v>
      </c>
      <c r="B123" s="166">
        <f>B122</f>
        <v>3000</v>
      </c>
      <c r="C123" s="166">
        <f>C122</f>
        <v>0</v>
      </c>
      <c r="D123" s="167">
        <f t="shared" si="2"/>
        <v>3000</v>
      </c>
      <c r="E123" s="168">
        <f t="shared" si="3"/>
        <v>0</v>
      </c>
      <c r="F123" s="167">
        <f>F122</f>
        <v>379</v>
      </c>
      <c r="G123" s="279"/>
      <c r="H123" s="63"/>
      <c r="I123" s="63"/>
      <c r="J123" s="63"/>
      <c r="K123" s="63"/>
      <c r="L123" s="26"/>
    </row>
    <row r="124" spans="1:12" s="121" customFormat="1" ht="42" customHeight="1">
      <c r="A124" s="195" t="s">
        <v>40</v>
      </c>
      <c r="B124" s="288">
        <f>SUM(B117,B123,B121)</f>
        <v>20000</v>
      </c>
      <c r="C124" s="288">
        <f>SUM(C117,C123,C121)</f>
        <v>1837.44</v>
      </c>
      <c r="D124" s="288">
        <f t="shared" si="2"/>
        <v>18162.56</v>
      </c>
      <c r="E124" s="289">
        <f t="shared" si="3"/>
        <v>9.1872</v>
      </c>
      <c r="F124" s="288">
        <f>SUM(F117,F123,F121)</f>
        <v>14088.259999999998</v>
      </c>
      <c r="G124" s="279"/>
      <c r="H124" s="63"/>
      <c r="I124" s="63"/>
      <c r="J124" s="63"/>
      <c r="K124" s="63"/>
      <c r="L124" s="26"/>
    </row>
    <row r="125" spans="1:12" s="9" customFormat="1" ht="30" customHeight="1">
      <c r="A125" s="29" t="s">
        <v>41</v>
      </c>
      <c r="B125" s="19"/>
      <c r="C125" s="19"/>
      <c r="D125" s="14"/>
      <c r="E125" s="15"/>
      <c r="F125" s="14"/>
      <c r="G125" s="279"/>
      <c r="H125" s="63"/>
      <c r="I125" s="63"/>
      <c r="J125" s="63"/>
      <c r="K125" s="63"/>
      <c r="L125" s="26"/>
    </row>
    <row r="126" spans="1:12" s="39" customFormat="1" ht="27.75" customHeight="1">
      <c r="A126" s="20" t="s">
        <v>42</v>
      </c>
      <c r="B126" s="60">
        <v>12000</v>
      </c>
      <c r="C126" s="60">
        <f>SUM(C127:C128)</f>
        <v>8716.2</v>
      </c>
      <c r="D126" s="11">
        <f t="shared" si="2"/>
        <v>3283.7999999999993</v>
      </c>
      <c r="E126" s="12">
        <f t="shared" si="3"/>
        <v>72.635</v>
      </c>
      <c r="F126" s="11">
        <v>11737.02</v>
      </c>
      <c r="G126" s="279"/>
      <c r="H126" s="63"/>
      <c r="I126" s="63"/>
      <c r="J126" s="63"/>
      <c r="K126" s="63"/>
      <c r="L126" s="26"/>
    </row>
    <row r="127" spans="1:12" s="39" customFormat="1" ht="21.75" customHeight="1">
      <c r="A127" s="78" t="s">
        <v>537</v>
      </c>
      <c r="B127" s="49"/>
      <c r="C127" s="49">
        <v>2495.46</v>
      </c>
      <c r="D127" s="48"/>
      <c r="E127" s="50"/>
      <c r="F127" s="48"/>
      <c r="G127" s="282"/>
      <c r="H127" s="79"/>
      <c r="I127" s="79"/>
      <c r="J127" s="79"/>
      <c r="K127" s="79"/>
      <c r="L127" s="26"/>
    </row>
    <row r="128" spans="1:12" s="39" customFormat="1" ht="21.75" customHeight="1">
      <c r="A128" s="78" t="s">
        <v>538</v>
      </c>
      <c r="B128" s="49"/>
      <c r="C128" s="49">
        <v>6220.74</v>
      </c>
      <c r="D128" s="48"/>
      <c r="E128" s="50"/>
      <c r="F128" s="48"/>
      <c r="G128" s="282"/>
      <c r="H128" s="79"/>
      <c r="I128" s="79"/>
      <c r="J128" s="79"/>
      <c r="K128" s="79"/>
      <c r="L128" s="26"/>
    </row>
    <row r="129" spans="1:12" s="124" customFormat="1" ht="33" customHeight="1">
      <c r="A129" s="123" t="s">
        <v>102</v>
      </c>
      <c r="B129" s="166">
        <f>B126</f>
        <v>12000</v>
      </c>
      <c r="C129" s="166">
        <f>C126</f>
        <v>8716.2</v>
      </c>
      <c r="D129" s="167">
        <f t="shared" si="2"/>
        <v>3283.7999999999993</v>
      </c>
      <c r="E129" s="168">
        <f t="shared" si="3"/>
        <v>72.635</v>
      </c>
      <c r="F129" s="167">
        <f>F126</f>
        <v>11737.02</v>
      </c>
      <c r="G129" s="279"/>
      <c r="H129" s="63"/>
      <c r="I129" s="63"/>
      <c r="J129" s="63"/>
      <c r="K129" s="63"/>
      <c r="L129" s="65"/>
    </row>
    <row r="130" spans="1:12" s="39" customFormat="1" ht="27.75" customHeight="1">
      <c r="A130" s="18" t="s">
        <v>43</v>
      </c>
      <c r="B130" s="14">
        <v>14000</v>
      </c>
      <c r="C130" s="14">
        <v>0</v>
      </c>
      <c r="D130" s="14">
        <f t="shared" si="2"/>
        <v>14000</v>
      </c>
      <c r="E130" s="15">
        <f t="shared" si="3"/>
        <v>0</v>
      </c>
      <c r="F130" s="14">
        <v>50239.48</v>
      </c>
      <c r="G130" s="284"/>
      <c r="H130" s="101"/>
      <c r="I130" s="101"/>
      <c r="J130" s="101"/>
      <c r="K130" s="101"/>
      <c r="L130" s="26"/>
    </row>
    <row r="131" spans="1:12" s="125" customFormat="1" ht="34.5" customHeight="1">
      <c r="A131" s="169" t="s">
        <v>103</v>
      </c>
      <c r="B131" s="167">
        <f>B130</f>
        <v>14000</v>
      </c>
      <c r="C131" s="167">
        <f>C130</f>
        <v>0</v>
      </c>
      <c r="D131" s="167">
        <f t="shared" si="2"/>
        <v>14000</v>
      </c>
      <c r="E131" s="168">
        <f t="shared" si="3"/>
        <v>0</v>
      </c>
      <c r="F131" s="167">
        <f>F130</f>
        <v>50239.48</v>
      </c>
      <c r="G131" s="279"/>
      <c r="H131" s="63"/>
      <c r="I131" s="63"/>
      <c r="J131" s="63"/>
      <c r="K131" s="63"/>
      <c r="L131" s="152"/>
    </row>
    <row r="132" spans="1:12" s="127" customFormat="1" ht="41.25" customHeight="1">
      <c r="A132" s="195" t="s">
        <v>44</v>
      </c>
      <c r="B132" s="288">
        <f>SUM(B129,B131)</f>
        <v>26000</v>
      </c>
      <c r="C132" s="288">
        <f>SUM(C129,C131)</f>
        <v>8716.2</v>
      </c>
      <c r="D132" s="288">
        <f t="shared" si="2"/>
        <v>17283.8</v>
      </c>
      <c r="E132" s="289">
        <f t="shared" si="3"/>
        <v>33.52384615384615</v>
      </c>
      <c r="F132" s="288">
        <f>SUM(F129,F131)</f>
        <v>61976.5</v>
      </c>
      <c r="G132" s="281"/>
      <c r="H132" s="64"/>
      <c r="I132" s="64"/>
      <c r="J132" s="64"/>
      <c r="K132" s="64"/>
      <c r="L132" s="26"/>
    </row>
    <row r="133" spans="1:12" s="39" customFormat="1" ht="34.5" customHeight="1">
      <c r="A133" s="86" t="s">
        <v>56</v>
      </c>
      <c r="B133" s="95"/>
      <c r="C133" s="95"/>
      <c r="D133" s="23"/>
      <c r="E133" s="35"/>
      <c r="F133" s="23"/>
      <c r="G133" s="279"/>
      <c r="H133" s="63"/>
      <c r="I133" s="63"/>
      <c r="J133" s="63"/>
      <c r="K133" s="63"/>
      <c r="L133" s="26"/>
    </row>
    <row r="134" spans="1:12" s="39" customFormat="1" ht="24.75" customHeight="1">
      <c r="A134" s="33" t="s">
        <v>32</v>
      </c>
      <c r="B134" s="94">
        <v>0</v>
      </c>
      <c r="C134" s="94">
        <v>0</v>
      </c>
      <c r="D134" s="11">
        <f t="shared" si="2"/>
        <v>0</v>
      </c>
      <c r="E134" s="12"/>
      <c r="F134" s="11">
        <v>242568.69</v>
      </c>
      <c r="G134" s="282"/>
      <c r="H134" s="79"/>
      <c r="I134" s="79"/>
      <c r="J134" s="79"/>
      <c r="K134" s="79"/>
      <c r="L134" s="26"/>
    </row>
    <row r="135" spans="1:12" s="128" customFormat="1" ht="30" customHeight="1">
      <c r="A135" s="169" t="s">
        <v>101</v>
      </c>
      <c r="B135" s="166">
        <f>B134</f>
        <v>0</v>
      </c>
      <c r="C135" s="166">
        <f>C134</f>
        <v>0</v>
      </c>
      <c r="D135" s="219">
        <f t="shared" si="2"/>
        <v>0</v>
      </c>
      <c r="E135" s="168"/>
      <c r="F135" s="167">
        <f>F134</f>
        <v>242568.69</v>
      </c>
      <c r="G135" s="88"/>
      <c r="H135" s="88"/>
      <c r="I135" s="88"/>
      <c r="J135" s="88"/>
      <c r="K135" s="88"/>
      <c r="L135" s="99"/>
    </row>
    <row r="136" spans="1:12" s="127" customFormat="1" ht="34.5" customHeight="1">
      <c r="A136" s="199" t="s">
        <v>49</v>
      </c>
      <c r="B136" s="197">
        <f>SUM(B135)</f>
        <v>0</v>
      </c>
      <c r="C136" s="197">
        <f>SUM(C135)</f>
        <v>0</v>
      </c>
      <c r="D136" s="197">
        <f t="shared" si="2"/>
        <v>0</v>
      </c>
      <c r="E136" s="198"/>
      <c r="F136" s="197">
        <f>SUM(F135)</f>
        <v>242568.69</v>
      </c>
      <c r="G136" s="152"/>
      <c r="H136" s="152"/>
      <c r="I136" s="152"/>
      <c r="J136" s="152"/>
      <c r="K136" s="152"/>
      <c r="L136" s="26"/>
    </row>
    <row r="137" spans="1:12" s="39" customFormat="1" ht="30" customHeight="1">
      <c r="A137" s="33" t="s">
        <v>57</v>
      </c>
      <c r="B137" s="94"/>
      <c r="C137" s="94"/>
      <c r="D137" s="21"/>
      <c r="E137" s="32"/>
      <c r="F137" s="21"/>
      <c r="G137" s="34"/>
      <c r="H137" s="34"/>
      <c r="I137" s="34"/>
      <c r="J137" s="34"/>
      <c r="K137" s="34"/>
      <c r="L137" s="26"/>
    </row>
    <row r="138" spans="1:12" s="39" customFormat="1" ht="24.75" customHeight="1">
      <c r="A138" s="33" t="s">
        <v>27</v>
      </c>
      <c r="B138" s="94">
        <v>480000</v>
      </c>
      <c r="C138" s="94">
        <v>0</v>
      </c>
      <c r="D138" s="11">
        <f aca="true" t="shared" si="4" ref="D138:D197">B138-C138</f>
        <v>480000</v>
      </c>
      <c r="E138" s="12">
        <f aca="true" t="shared" si="5" ref="E138:E197">C138/B138*100</f>
        <v>0</v>
      </c>
      <c r="F138" s="11">
        <v>473956.39</v>
      </c>
      <c r="G138" s="26"/>
      <c r="H138" s="26"/>
      <c r="I138" s="26"/>
      <c r="J138" s="26"/>
      <c r="K138" s="26"/>
      <c r="L138" s="26"/>
    </row>
    <row r="139" spans="1:12" s="126" customFormat="1" ht="30" customHeight="1">
      <c r="A139" s="129" t="s">
        <v>98</v>
      </c>
      <c r="B139" s="108">
        <f>B138</f>
        <v>480000</v>
      </c>
      <c r="C139" s="108">
        <f>C138</f>
        <v>0</v>
      </c>
      <c r="D139" s="109">
        <f t="shared" si="4"/>
        <v>480000</v>
      </c>
      <c r="E139" s="110">
        <f t="shared" si="5"/>
        <v>0</v>
      </c>
      <c r="F139" s="109">
        <f>F138</f>
        <v>473956.39</v>
      </c>
      <c r="G139" s="26"/>
      <c r="H139" s="26"/>
      <c r="I139" s="26"/>
      <c r="J139" s="26"/>
      <c r="K139" s="26"/>
      <c r="L139" s="26"/>
    </row>
    <row r="140" spans="1:12" s="127" customFormat="1" ht="34.5" customHeight="1">
      <c r="A140" s="195" t="s">
        <v>50</v>
      </c>
      <c r="B140" s="196">
        <f>B139</f>
        <v>480000</v>
      </c>
      <c r="C140" s="196">
        <f>C139</f>
        <v>0</v>
      </c>
      <c r="D140" s="197">
        <f t="shared" si="4"/>
        <v>480000</v>
      </c>
      <c r="E140" s="198">
        <f t="shared" si="5"/>
        <v>0</v>
      </c>
      <c r="F140" s="197">
        <f>F139</f>
        <v>473956.39</v>
      </c>
      <c r="G140" s="26"/>
      <c r="H140" s="26"/>
      <c r="I140" s="26"/>
      <c r="J140" s="26"/>
      <c r="K140" s="26"/>
      <c r="L140" s="26"/>
    </row>
    <row r="141" spans="1:12" s="39" customFormat="1" ht="34.5" customHeight="1">
      <c r="A141" s="33" t="s">
        <v>70</v>
      </c>
      <c r="B141" s="94"/>
      <c r="C141" s="94"/>
      <c r="D141" s="21"/>
      <c r="E141" s="32"/>
      <c r="F141" s="21"/>
      <c r="G141" s="26"/>
      <c r="H141" s="26"/>
      <c r="I141" s="26"/>
      <c r="J141" s="26"/>
      <c r="K141" s="26"/>
      <c r="L141" s="26"/>
    </row>
    <row r="142" spans="1:11" s="100" customFormat="1" ht="24.75" customHeight="1">
      <c r="A142" s="31" t="s">
        <v>81</v>
      </c>
      <c r="B142" s="21">
        <v>0</v>
      </c>
      <c r="C142" s="94">
        <v>0</v>
      </c>
      <c r="D142" s="21">
        <f t="shared" si="4"/>
        <v>0</v>
      </c>
      <c r="E142" s="32"/>
      <c r="F142" s="21">
        <v>37971.57</v>
      </c>
      <c r="G142" s="40"/>
      <c r="H142" s="40"/>
      <c r="I142" s="40"/>
      <c r="J142" s="40"/>
      <c r="K142" s="40"/>
    </row>
    <row r="143" spans="1:11" s="100" customFormat="1" ht="24.75" customHeight="1">
      <c r="A143" s="31" t="s">
        <v>77</v>
      </c>
      <c r="B143" s="21">
        <v>0</v>
      </c>
      <c r="C143" s="94">
        <v>0</v>
      </c>
      <c r="D143" s="21">
        <f t="shared" si="4"/>
        <v>0</v>
      </c>
      <c r="E143" s="32"/>
      <c r="F143" s="21">
        <v>302097.63</v>
      </c>
      <c r="G143" s="40"/>
      <c r="H143" s="40"/>
      <c r="I143" s="40"/>
      <c r="J143" s="40"/>
      <c r="K143" s="40"/>
    </row>
    <row r="144" spans="1:12" s="126" customFormat="1" ht="30" customHeight="1">
      <c r="A144" s="174" t="s">
        <v>101</v>
      </c>
      <c r="B144" s="166">
        <f>SUM(B142,B143)</f>
        <v>0</v>
      </c>
      <c r="C144" s="166">
        <f>SUM(C142,C143)</f>
        <v>0</v>
      </c>
      <c r="D144" s="167">
        <f t="shared" si="4"/>
        <v>0</v>
      </c>
      <c r="E144" s="168"/>
      <c r="F144" s="167">
        <f>SUM(F142:F143)</f>
        <v>340069.2</v>
      </c>
      <c r="G144" s="40"/>
      <c r="H144" s="40"/>
      <c r="I144" s="40"/>
      <c r="J144" s="40"/>
      <c r="K144" s="40"/>
      <c r="L144" s="100"/>
    </row>
    <row r="145" spans="1:12" s="127" customFormat="1" ht="34.5" customHeight="1">
      <c r="A145" s="195" t="s">
        <v>51</v>
      </c>
      <c r="B145" s="196">
        <f>SUM(B144)</f>
        <v>0</v>
      </c>
      <c r="C145" s="196">
        <f>SUM(C144)</f>
        <v>0</v>
      </c>
      <c r="D145" s="197">
        <f t="shared" si="4"/>
        <v>0</v>
      </c>
      <c r="E145" s="198"/>
      <c r="F145" s="197">
        <f>SUM(F144)</f>
        <v>340069.2</v>
      </c>
      <c r="G145" s="40"/>
      <c r="H145" s="40"/>
      <c r="I145" s="40"/>
      <c r="J145" s="40"/>
      <c r="K145" s="40"/>
      <c r="L145" s="100"/>
    </row>
    <row r="146" spans="1:12" s="39" customFormat="1" ht="34.5" customHeight="1">
      <c r="A146" s="33" t="s">
        <v>68</v>
      </c>
      <c r="B146" s="94"/>
      <c r="C146" s="94"/>
      <c r="D146" s="21"/>
      <c r="E146" s="32"/>
      <c r="F146" s="21"/>
      <c r="G146" s="26"/>
      <c r="H146" s="26"/>
      <c r="I146" s="26"/>
      <c r="J146" s="26"/>
      <c r="K146" s="26"/>
      <c r="L146" s="100"/>
    </row>
    <row r="147" spans="1:12" s="39" customFormat="1" ht="24.75" customHeight="1">
      <c r="A147" s="62" t="s">
        <v>19</v>
      </c>
      <c r="B147" s="95">
        <v>10000</v>
      </c>
      <c r="C147" s="95">
        <v>0</v>
      </c>
      <c r="D147" s="14">
        <f t="shared" si="4"/>
        <v>10000</v>
      </c>
      <c r="E147" s="15">
        <f t="shared" si="5"/>
        <v>0</v>
      </c>
      <c r="F147" s="14">
        <v>0</v>
      </c>
      <c r="G147" s="26"/>
      <c r="H147" s="26"/>
      <c r="I147" s="26"/>
      <c r="J147" s="26"/>
      <c r="K147" s="26"/>
      <c r="L147" s="100"/>
    </row>
    <row r="148" spans="1:12" s="39" customFormat="1" ht="24.75" customHeight="1">
      <c r="A148" s="62" t="s">
        <v>20</v>
      </c>
      <c r="B148" s="95">
        <v>10000</v>
      </c>
      <c r="C148" s="95">
        <v>0</v>
      </c>
      <c r="D148" s="14">
        <f t="shared" si="4"/>
        <v>10000</v>
      </c>
      <c r="E148" s="15">
        <f t="shared" si="5"/>
        <v>0</v>
      </c>
      <c r="F148" s="14">
        <v>6900.3</v>
      </c>
      <c r="G148" s="26"/>
      <c r="H148" s="26"/>
      <c r="I148" s="26"/>
      <c r="J148" s="26"/>
      <c r="K148" s="26"/>
      <c r="L148" s="100"/>
    </row>
    <row r="149" spans="1:12" s="39" customFormat="1" ht="24.75" customHeight="1">
      <c r="A149" s="31" t="s">
        <v>22</v>
      </c>
      <c r="B149" s="94">
        <v>20000</v>
      </c>
      <c r="C149" s="94">
        <v>0</v>
      </c>
      <c r="D149" s="11">
        <f t="shared" si="4"/>
        <v>20000</v>
      </c>
      <c r="E149" s="12">
        <f t="shared" si="5"/>
        <v>0</v>
      </c>
      <c r="F149" s="11">
        <v>29986.27</v>
      </c>
      <c r="G149" s="26"/>
      <c r="H149" s="26"/>
      <c r="I149" s="26"/>
      <c r="J149" s="26"/>
      <c r="K149" s="26"/>
      <c r="L149" s="100"/>
    </row>
    <row r="150" spans="1:12" s="39" customFormat="1" ht="24.75" customHeight="1">
      <c r="A150" s="31" t="s">
        <v>24</v>
      </c>
      <c r="B150" s="94">
        <v>10000</v>
      </c>
      <c r="C150" s="94">
        <v>0</v>
      </c>
      <c r="D150" s="11">
        <f t="shared" si="4"/>
        <v>10000</v>
      </c>
      <c r="E150" s="12">
        <f t="shared" si="5"/>
        <v>0</v>
      </c>
      <c r="F150" s="11">
        <v>7922.73</v>
      </c>
      <c r="G150" s="26"/>
      <c r="H150" s="26"/>
      <c r="I150" s="26"/>
      <c r="J150" s="26"/>
      <c r="K150" s="26"/>
      <c r="L150" s="100"/>
    </row>
    <row r="151" spans="1:12" s="126" customFormat="1" ht="30" customHeight="1">
      <c r="A151" s="169" t="s">
        <v>97</v>
      </c>
      <c r="B151" s="166">
        <f>SUM(B147,B148,B149,B150)</f>
        <v>50000</v>
      </c>
      <c r="C151" s="166">
        <f>SUM(C147,C148,C149,C150)</f>
        <v>0</v>
      </c>
      <c r="D151" s="167">
        <f t="shared" si="4"/>
        <v>50000</v>
      </c>
      <c r="E151" s="168">
        <f t="shared" si="5"/>
        <v>0</v>
      </c>
      <c r="F151" s="167">
        <f>SUM(F147:F150)</f>
        <v>44809.3</v>
      </c>
      <c r="G151" s="26"/>
      <c r="H151" s="26"/>
      <c r="I151" s="26"/>
      <c r="J151" s="26"/>
      <c r="K151" s="26"/>
      <c r="L151" s="100"/>
    </row>
    <row r="152" spans="1:12" s="220" customFormat="1" ht="34.5" customHeight="1">
      <c r="A152" s="195" t="s">
        <v>59</v>
      </c>
      <c r="B152" s="196">
        <f>SUM(B151)</f>
        <v>50000</v>
      </c>
      <c r="C152" s="196">
        <f>SUM(C151)</f>
        <v>0</v>
      </c>
      <c r="D152" s="197">
        <f t="shared" si="4"/>
        <v>50000</v>
      </c>
      <c r="E152" s="198">
        <f t="shared" si="5"/>
        <v>0</v>
      </c>
      <c r="F152" s="197">
        <f>SUM(F151)</f>
        <v>44809.3</v>
      </c>
      <c r="G152" s="99"/>
      <c r="H152" s="99"/>
      <c r="I152" s="99"/>
      <c r="J152" s="99"/>
      <c r="K152" s="99"/>
      <c r="L152" s="99"/>
    </row>
    <row r="153" spans="1:12" s="137" customFormat="1" ht="49.5" customHeight="1">
      <c r="A153" s="62" t="s">
        <v>563</v>
      </c>
      <c r="B153" s="95"/>
      <c r="C153" s="95"/>
      <c r="D153" s="187"/>
      <c r="E153" s="15"/>
      <c r="F153" s="251"/>
      <c r="G153" s="280"/>
      <c r="H153" s="146"/>
      <c r="I153" s="146"/>
      <c r="J153" s="146"/>
      <c r="K153" s="146"/>
      <c r="L153" s="34"/>
    </row>
    <row r="154" spans="1:12" s="138" customFormat="1" ht="24.75" customHeight="1">
      <c r="A154" s="62" t="s">
        <v>19</v>
      </c>
      <c r="B154" s="23">
        <v>0</v>
      </c>
      <c r="C154" s="23">
        <v>0</v>
      </c>
      <c r="D154" s="23">
        <f t="shared" si="4"/>
        <v>0</v>
      </c>
      <c r="E154" s="35"/>
      <c r="F154" s="23">
        <v>1968</v>
      </c>
      <c r="G154" s="147"/>
      <c r="H154" s="72"/>
      <c r="I154" s="72"/>
      <c r="J154" s="72"/>
      <c r="K154" s="72"/>
      <c r="L154" s="72"/>
    </row>
    <row r="155" spans="1:12" s="145" customFormat="1" ht="24.75" customHeight="1">
      <c r="A155" s="62" t="s">
        <v>20</v>
      </c>
      <c r="B155" s="23">
        <v>0</v>
      </c>
      <c r="C155" s="23">
        <v>0</v>
      </c>
      <c r="D155" s="23">
        <f t="shared" si="4"/>
        <v>0</v>
      </c>
      <c r="E155" s="35"/>
      <c r="F155" s="23">
        <v>15129</v>
      </c>
      <c r="G155" s="157"/>
      <c r="H155" s="158"/>
      <c r="I155" s="158"/>
      <c r="J155" s="158"/>
      <c r="K155" s="158"/>
      <c r="L155" s="158"/>
    </row>
    <row r="156" spans="1:12" s="145" customFormat="1" ht="24.75" customHeight="1">
      <c r="A156" s="62" t="s">
        <v>22</v>
      </c>
      <c r="B156" s="23">
        <v>0</v>
      </c>
      <c r="C156" s="23">
        <v>0</v>
      </c>
      <c r="D156" s="23">
        <f t="shared" si="4"/>
        <v>0</v>
      </c>
      <c r="E156" s="35"/>
      <c r="F156" s="23">
        <v>4860.06</v>
      </c>
      <c r="G156" s="157"/>
      <c r="H156" s="158"/>
      <c r="I156" s="158"/>
      <c r="J156" s="158"/>
      <c r="K156" s="158"/>
      <c r="L156" s="158"/>
    </row>
    <row r="157" spans="1:12" s="145" customFormat="1" ht="24.75" customHeight="1">
      <c r="A157" s="62" t="s">
        <v>24</v>
      </c>
      <c r="B157" s="23">
        <v>0</v>
      </c>
      <c r="C157" s="23">
        <v>0</v>
      </c>
      <c r="D157" s="23">
        <f t="shared" si="4"/>
        <v>0</v>
      </c>
      <c r="E157" s="35"/>
      <c r="F157" s="23">
        <v>17777.19</v>
      </c>
      <c r="G157" s="157"/>
      <c r="H157" s="158"/>
      <c r="I157" s="158"/>
      <c r="J157" s="158"/>
      <c r="K157" s="158"/>
      <c r="L157" s="158"/>
    </row>
    <row r="158" spans="1:12" s="145" customFormat="1" ht="24.75" customHeight="1">
      <c r="A158" s="62" t="s">
        <v>132</v>
      </c>
      <c r="B158" s="23">
        <v>0</v>
      </c>
      <c r="C158" s="23">
        <v>0</v>
      </c>
      <c r="D158" s="23">
        <f t="shared" si="4"/>
        <v>0</v>
      </c>
      <c r="E158" s="35"/>
      <c r="F158" s="23">
        <v>10636</v>
      </c>
      <c r="G158" s="157"/>
      <c r="H158" s="158"/>
      <c r="I158" s="158"/>
      <c r="J158" s="158"/>
      <c r="K158" s="158"/>
      <c r="L158" s="158"/>
    </row>
    <row r="159" spans="1:12" s="140" customFormat="1" ht="24.75" customHeight="1">
      <c r="A159" s="286" t="s">
        <v>25</v>
      </c>
      <c r="B159" s="23">
        <v>0</v>
      </c>
      <c r="C159" s="23">
        <v>0</v>
      </c>
      <c r="D159" s="23">
        <f t="shared" si="4"/>
        <v>0</v>
      </c>
      <c r="E159" s="35"/>
      <c r="F159" s="23">
        <v>46970</v>
      </c>
      <c r="G159" s="26"/>
      <c r="H159" s="26"/>
      <c r="I159" s="26"/>
      <c r="J159" s="26"/>
      <c r="K159" s="26"/>
      <c r="L159" s="40"/>
    </row>
    <row r="160" spans="1:12" s="141" customFormat="1" ht="34.5" customHeight="1">
      <c r="A160" s="195" t="s">
        <v>131</v>
      </c>
      <c r="B160" s="197">
        <f>SUM(B153)</f>
        <v>0</v>
      </c>
      <c r="C160" s="196">
        <f>SUM(C154+C155+C156+C157+C158+C159)</f>
        <v>0</v>
      </c>
      <c r="D160" s="197">
        <f t="shared" si="4"/>
        <v>0</v>
      </c>
      <c r="E160" s="198"/>
      <c r="F160" s="197">
        <f>SUM(F154:F159)</f>
        <v>97340.25</v>
      </c>
      <c r="G160" s="148"/>
      <c r="H160" s="148"/>
      <c r="I160" s="148"/>
      <c r="J160" s="148"/>
      <c r="K160" s="148"/>
      <c r="L160" s="34"/>
    </row>
    <row r="161" spans="1:12" s="39" customFormat="1" ht="30" customHeight="1">
      <c r="A161" s="33" t="s">
        <v>54</v>
      </c>
      <c r="B161" s="94"/>
      <c r="C161" s="94"/>
      <c r="D161" s="21"/>
      <c r="E161" s="35"/>
      <c r="F161" s="23"/>
      <c r="G161" s="26"/>
      <c r="H161" s="26"/>
      <c r="I161" s="26"/>
      <c r="J161" s="26"/>
      <c r="K161" s="26"/>
      <c r="L161" s="100"/>
    </row>
    <row r="162" spans="1:12" s="39" customFormat="1" ht="24.75" customHeight="1">
      <c r="A162" s="33" t="s">
        <v>82</v>
      </c>
      <c r="B162" s="94">
        <v>260000</v>
      </c>
      <c r="C162" s="94">
        <v>0</v>
      </c>
      <c r="D162" s="11">
        <f t="shared" si="4"/>
        <v>260000</v>
      </c>
      <c r="E162" s="12">
        <f t="shared" si="5"/>
        <v>0</v>
      </c>
      <c r="F162" s="11">
        <v>157587.24</v>
      </c>
      <c r="G162" s="26"/>
      <c r="H162" s="26"/>
      <c r="I162" s="26"/>
      <c r="J162" s="26"/>
      <c r="K162" s="26"/>
      <c r="L162" s="100"/>
    </row>
    <row r="163" spans="1:12" s="126" customFormat="1" ht="30" customHeight="1">
      <c r="A163" s="129" t="s">
        <v>98</v>
      </c>
      <c r="B163" s="108">
        <f>B162</f>
        <v>260000</v>
      </c>
      <c r="C163" s="108">
        <f>C162</f>
        <v>0</v>
      </c>
      <c r="D163" s="167">
        <f t="shared" si="4"/>
        <v>260000</v>
      </c>
      <c r="E163" s="168">
        <f t="shared" si="5"/>
        <v>0</v>
      </c>
      <c r="F163" s="167">
        <f>F162</f>
        <v>157587.24</v>
      </c>
      <c r="G163" s="26"/>
      <c r="H163" s="26"/>
      <c r="I163" s="26"/>
      <c r="J163" s="26"/>
      <c r="K163" s="26"/>
      <c r="L163" s="100"/>
    </row>
    <row r="164" spans="1:12" s="127" customFormat="1" ht="34.5" customHeight="1">
      <c r="A164" s="195" t="s">
        <v>55</v>
      </c>
      <c r="B164" s="196">
        <f>B163</f>
        <v>260000</v>
      </c>
      <c r="C164" s="196">
        <f>C163</f>
        <v>0</v>
      </c>
      <c r="D164" s="197">
        <f t="shared" si="4"/>
        <v>260000</v>
      </c>
      <c r="E164" s="198">
        <f t="shared" si="5"/>
        <v>0</v>
      </c>
      <c r="F164" s="197">
        <f>F163</f>
        <v>157587.24</v>
      </c>
      <c r="G164" s="26"/>
      <c r="H164" s="26"/>
      <c r="I164" s="26"/>
      <c r="J164" s="26"/>
      <c r="K164" s="26"/>
      <c r="L164" s="100"/>
    </row>
    <row r="165" spans="1:12" s="2" customFormat="1" ht="45" customHeight="1">
      <c r="A165" s="33" t="s">
        <v>565</v>
      </c>
      <c r="B165" s="94"/>
      <c r="C165" s="94"/>
      <c r="D165" s="21"/>
      <c r="E165" s="12"/>
      <c r="F165" s="11"/>
      <c r="G165" s="99"/>
      <c r="H165" s="99"/>
      <c r="I165" s="99"/>
      <c r="J165" s="99"/>
      <c r="K165" s="99"/>
      <c r="L165" s="99"/>
    </row>
    <row r="166" spans="1:12" s="39" customFormat="1" ht="24.75" customHeight="1">
      <c r="A166" s="33" t="s">
        <v>9</v>
      </c>
      <c r="B166" s="94">
        <v>5000</v>
      </c>
      <c r="C166" s="94">
        <v>0</v>
      </c>
      <c r="D166" s="21">
        <f t="shared" si="4"/>
        <v>5000</v>
      </c>
      <c r="E166" s="32">
        <f t="shared" si="5"/>
        <v>0</v>
      </c>
      <c r="F166" s="21">
        <v>0</v>
      </c>
      <c r="G166" s="100"/>
      <c r="H166" s="100"/>
      <c r="I166" s="100"/>
      <c r="J166" s="100"/>
      <c r="K166" s="100"/>
      <c r="L166" s="100"/>
    </row>
    <row r="167" spans="1:12" s="126" customFormat="1" ht="30" customHeight="1">
      <c r="A167" s="174" t="s">
        <v>95</v>
      </c>
      <c r="B167" s="166">
        <f>SUM(B166)</f>
        <v>5000</v>
      </c>
      <c r="C167" s="166">
        <f>SUM(C166)</f>
        <v>0</v>
      </c>
      <c r="D167" s="167">
        <f t="shared" si="4"/>
        <v>5000</v>
      </c>
      <c r="E167" s="168">
        <f t="shared" si="5"/>
        <v>0</v>
      </c>
      <c r="F167" s="167">
        <f>SUM(F166)</f>
        <v>0</v>
      </c>
      <c r="G167" s="100"/>
      <c r="H167" s="100"/>
      <c r="I167" s="100"/>
      <c r="J167" s="100"/>
      <c r="K167" s="100"/>
      <c r="L167" s="100"/>
    </row>
    <row r="168" spans="1:12" ht="24.75" customHeight="1">
      <c r="A168" s="33" t="s">
        <v>19</v>
      </c>
      <c r="B168" s="94">
        <v>25000</v>
      </c>
      <c r="C168" s="94">
        <v>0</v>
      </c>
      <c r="D168" s="21">
        <f t="shared" si="4"/>
        <v>25000</v>
      </c>
      <c r="E168" s="32">
        <f t="shared" si="5"/>
        <v>0</v>
      </c>
      <c r="F168" s="21">
        <v>26325</v>
      </c>
      <c r="G168" s="100"/>
      <c r="H168" s="100"/>
      <c r="I168" s="100"/>
      <c r="J168" s="100"/>
      <c r="K168" s="100"/>
      <c r="L168" s="100"/>
    </row>
    <row r="169" spans="1:12" s="2" customFormat="1" ht="24.75" customHeight="1">
      <c r="A169" s="33" t="s">
        <v>20</v>
      </c>
      <c r="B169" s="21">
        <v>30000</v>
      </c>
      <c r="C169" s="94">
        <v>0</v>
      </c>
      <c r="D169" s="217">
        <f t="shared" si="4"/>
        <v>30000</v>
      </c>
      <c r="E169" s="32">
        <f t="shared" si="5"/>
        <v>0</v>
      </c>
      <c r="F169" s="21">
        <v>30757.71</v>
      </c>
      <c r="G169" s="99"/>
      <c r="H169" s="99"/>
      <c r="I169" s="99"/>
      <c r="J169" s="99"/>
      <c r="K169" s="99"/>
      <c r="L169" s="99"/>
    </row>
    <row r="170" spans="1:12" ht="24.75" customHeight="1">
      <c r="A170" s="33" t="s">
        <v>22</v>
      </c>
      <c r="B170" s="94">
        <v>0</v>
      </c>
      <c r="C170" s="94">
        <v>0</v>
      </c>
      <c r="D170" s="21">
        <f t="shared" si="4"/>
        <v>0</v>
      </c>
      <c r="E170" s="32"/>
      <c r="F170" s="21">
        <v>6920.49</v>
      </c>
      <c r="G170" s="100"/>
      <c r="H170" s="100"/>
      <c r="I170" s="100"/>
      <c r="J170" s="100"/>
      <c r="K170" s="100"/>
      <c r="L170" s="100"/>
    </row>
    <row r="171" spans="1:12" ht="24.75" customHeight="1">
      <c r="A171" s="33" t="s">
        <v>24</v>
      </c>
      <c r="B171" s="94">
        <v>15000</v>
      </c>
      <c r="C171" s="94">
        <v>0</v>
      </c>
      <c r="D171" s="21">
        <f t="shared" si="4"/>
        <v>15000</v>
      </c>
      <c r="E171" s="32">
        <f t="shared" si="5"/>
        <v>0</v>
      </c>
      <c r="F171" s="21">
        <v>6096.48</v>
      </c>
      <c r="G171" s="100"/>
      <c r="H171" s="100"/>
      <c r="I171" s="100"/>
      <c r="J171" s="100"/>
      <c r="K171" s="100"/>
      <c r="L171" s="100"/>
    </row>
    <row r="172" spans="1:12" s="130" customFormat="1" ht="30" customHeight="1">
      <c r="A172" s="174" t="s">
        <v>97</v>
      </c>
      <c r="B172" s="166">
        <f>SUM(B168,B169,B170,B171)</f>
        <v>70000</v>
      </c>
      <c r="C172" s="166">
        <f>SUM(C168,C169,C170,C171)</f>
        <v>0</v>
      </c>
      <c r="D172" s="167">
        <f t="shared" si="4"/>
        <v>70000</v>
      </c>
      <c r="E172" s="110">
        <f t="shared" si="5"/>
        <v>0</v>
      </c>
      <c r="F172" s="167">
        <f>SUM(F168:F171)</f>
        <v>70099.68</v>
      </c>
      <c r="G172" s="100"/>
      <c r="H172" s="100"/>
      <c r="I172" s="100"/>
      <c r="J172" s="100"/>
      <c r="K172" s="100"/>
      <c r="L172" s="100"/>
    </row>
    <row r="173" spans="1:6" s="135" customFormat="1" ht="24.75" customHeight="1">
      <c r="A173" s="189" t="s">
        <v>120</v>
      </c>
      <c r="B173" s="190">
        <f>SUM(B175,B177)</f>
        <v>97043</v>
      </c>
      <c r="C173" s="191">
        <f>SUM(C174:C177)</f>
        <v>47043</v>
      </c>
      <c r="D173" s="252">
        <f t="shared" si="4"/>
        <v>50000</v>
      </c>
      <c r="E173" s="12">
        <f t="shared" si="5"/>
        <v>48.47644858464804</v>
      </c>
      <c r="F173" s="193">
        <v>52695.15</v>
      </c>
    </row>
    <row r="174" spans="1:6" s="135" customFormat="1" ht="18" customHeight="1">
      <c r="A174" s="176" t="s">
        <v>501</v>
      </c>
      <c r="B174" s="287" t="s">
        <v>499</v>
      </c>
      <c r="C174" s="178">
        <v>47043</v>
      </c>
      <c r="D174" s="97"/>
      <c r="E174" s="50"/>
      <c r="F174" s="180"/>
    </row>
    <row r="175" spans="1:6" s="135" customFormat="1" ht="18" customHeight="1">
      <c r="A175" s="176"/>
      <c r="B175" s="177">
        <v>50000</v>
      </c>
      <c r="C175" s="178"/>
      <c r="D175" s="97"/>
      <c r="E175" s="50"/>
      <c r="F175" s="180"/>
    </row>
    <row r="176" spans="1:6" s="135" customFormat="1" ht="18" customHeight="1">
      <c r="A176" s="176"/>
      <c r="B176" s="287" t="s">
        <v>500</v>
      </c>
      <c r="C176" s="178"/>
      <c r="D176" s="206"/>
      <c r="E176" s="50"/>
      <c r="F176" s="180"/>
    </row>
    <row r="177" spans="1:6" s="135" customFormat="1" ht="18" customHeight="1">
      <c r="A177" s="176"/>
      <c r="B177" s="177">
        <v>47043</v>
      </c>
      <c r="C177" s="178"/>
      <c r="D177" s="254"/>
      <c r="E177" s="54"/>
      <c r="F177" s="180"/>
    </row>
    <row r="178" spans="1:6" s="136" customFormat="1" ht="30" customHeight="1">
      <c r="A178" s="181" t="s">
        <v>121</v>
      </c>
      <c r="B178" s="182">
        <f>SUM(B173)</f>
        <v>97043</v>
      </c>
      <c r="C178" s="214">
        <f>SUM(C173)</f>
        <v>47043</v>
      </c>
      <c r="D178" s="182">
        <f t="shared" si="4"/>
        <v>50000</v>
      </c>
      <c r="E178" s="253">
        <f t="shared" si="5"/>
        <v>48.47644858464804</v>
      </c>
      <c r="F178" s="182">
        <f>SUM(F173)</f>
        <v>52695.15</v>
      </c>
    </row>
    <row r="179" spans="1:11" ht="24.75" customHeight="1">
      <c r="A179" s="33" t="s">
        <v>25</v>
      </c>
      <c r="B179" s="94">
        <f>SUM(B181,B183)</f>
        <v>29687.260000000002</v>
      </c>
      <c r="C179" s="94">
        <f>C180</f>
        <v>4400</v>
      </c>
      <c r="D179" s="21">
        <f t="shared" si="4"/>
        <v>25287.260000000002</v>
      </c>
      <c r="E179" s="32">
        <f t="shared" si="5"/>
        <v>14.82117244905727</v>
      </c>
      <c r="F179" s="21">
        <v>13337.95</v>
      </c>
      <c r="G179" s="100"/>
      <c r="H179" s="100"/>
      <c r="I179" s="100"/>
      <c r="J179" s="100"/>
      <c r="K179" s="100"/>
    </row>
    <row r="180" spans="1:12" s="89" customFormat="1" ht="18" customHeight="1">
      <c r="A180" s="57" t="s">
        <v>26</v>
      </c>
      <c r="B180" s="287" t="s">
        <v>499</v>
      </c>
      <c r="C180" s="92">
        <v>4400</v>
      </c>
      <c r="D180" s="58"/>
      <c r="E180" s="74"/>
      <c r="F180" s="58"/>
      <c r="G180" s="142"/>
      <c r="H180" s="142"/>
      <c r="I180" s="142"/>
      <c r="J180" s="142"/>
      <c r="K180" s="142"/>
      <c r="L180" s="142"/>
    </row>
    <row r="181" spans="1:12" s="89" customFormat="1" ht="18" customHeight="1">
      <c r="A181" s="57"/>
      <c r="B181" s="177">
        <v>25000</v>
      </c>
      <c r="C181" s="92"/>
      <c r="D181" s="58"/>
      <c r="E181" s="74"/>
      <c r="F181" s="58"/>
      <c r="G181" s="142"/>
      <c r="H181" s="142"/>
      <c r="I181" s="142"/>
      <c r="J181" s="142"/>
      <c r="K181" s="142"/>
      <c r="L181" s="142"/>
    </row>
    <row r="182" spans="1:12" s="89" customFormat="1" ht="18" customHeight="1">
      <c r="A182" s="57"/>
      <c r="B182" s="287" t="s">
        <v>500</v>
      </c>
      <c r="C182" s="92"/>
      <c r="D182" s="58"/>
      <c r="E182" s="74"/>
      <c r="F182" s="58"/>
      <c r="G182" s="142"/>
      <c r="H182" s="142"/>
      <c r="I182" s="142"/>
      <c r="J182" s="142"/>
      <c r="K182" s="142"/>
      <c r="L182" s="142"/>
    </row>
    <row r="183" spans="1:12" s="89" customFormat="1" ht="18" customHeight="1">
      <c r="A183" s="57"/>
      <c r="B183" s="177">
        <v>4687.26</v>
      </c>
      <c r="C183" s="92"/>
      <c r="D183" s="58"/>
      <c r="E183" s="74"/>
      <c r="F183" s="58"/>
      <c r="G183" s="142"/>
      <c r="H183" s="142"/>
      <c r="I183" s="142"/>
      <c r="J183" s="142"/>
      <c r="K183" s="142"/>
      <c r="L183" s="142"/>
    </row>
    <row r="184" spans="1:12" s="130" customFormat="1" ht="30" customHeight="1">
      <c r="A184" s="174" t="s">
        <v>98</v>
      </c>
      <c r="B184" s="166">
        <f>B179</f>
        <v>29687.260000000002</v>
      </c>
      <c r="C184" s="166">
        <f>C179</f>
        <v>4400</v>
      </c>
      <c r="D184" s="167">
        <f t="shared" si="4"/>
        <v>25287.260000000002</v>
      </c>
      <c r="E184" s="168">
        <f t="shared" si="5"/>
        <v>14.82117244905727</v>
      </c>
      <c r="F184" s="167">
        <f>F179</f>
        <v>13337.95</v>
      </c>
      <c r="G184" s="100"/>
      <c r="H184" s="100"/>
      <c r="I184" s="100"/>
      <c r="J184" s="100"/>
      <c r="K184" s="100"/>
      <c r="L184" s="159"/>
    </row>
    <row r="185" spans="1:11" ht="24.75" customHeight="1">
      <c r="A185" s="43" t="s">
        <v>32</v>
      </c>
      <c r="B185" s="91">
        <v>0</v>
      </c>
      <c r="C185" s="91">
        <v>0</v>
      </c>
      <c r="D185" s="21">
        <f t="shared" si="4"/>
        <v>0</v>
      </c>
      <c r="E185" s="38"/>
      <c r="F185" s="37">
        <v>45000</v>
      </c>
      <c r="G185" s="100"/>
      <c r="H185" s="100"/>
      <c r="I185" s="100"/>
      <c r="J185" s="100"/>
      <c r="K185" s="100"/>
    </row>
    <row r="186" spans="1:12" s="130" customFormat="1" ht="30" customHeight="1">
      <c r="A186" s="174" t="s">
        <v>166</v>
      </c>
      <c r="B186" s="166">
        <f>SUM(B185)</f>
        <v>0</v>
      </c>
      <c r="C186" s="166">
        <f>SUM(C185)</f>
        <v>0</v>
      </c>
      <c r="D186" s="167">
        <f t="shared" si="4"/>
        <v>0</v>
      </c>
      <c r="E186" s="168"/>
      <c r="F186" s="167">
        <f>SUM(F185)</f>
        <v>45000</v>
      </c>
      <c r="G186" s="100"/>
      <c r="H186" s="100"/>
      <c r="I186" s="100"/>
      <c r="J186" s="100"/>
      <c r="K186" s="100"/>
      <c r="L186" s="159"/>
    </row>
    <row r="187" spans="1:12" s="131" customFormat="1" ht="34.5" customHeight="1">
      <c r="A187" s="200" t="s">
        <v>114</v>
      </c>
      <c r="B187" s="201">
        <f>SUM(B167,B172,B184,B178,B186)</f>
        <v>201730.26</v>
      </c>
      <c r="C187" s="201">
        <f>SUM(C167,C172,C184,C178,C186)</f>
        <v>51443</v>
      </c>
      <c r="D187" s="201">
        <f t="shared" si="4"/>
        <v>150287.26</v>
      </c>
      <c r="E187" s="202">
        <f t="shared" si="5"/>
        <v>25.500884200516072</v>
      </c>
      <c r="F187" s="201">
        <f>SUM(F167,F172,F184,F178,F186)</f>
        <v>181132.78</v>
      </c>
      <c r="G187" s="100"/>
      <c r="H187" s="100"/>
      <c r="I187" s="100"/>
      <c r="J187" s="100"/>
      <c r="K187" s="100"/>
      <c r="L187" s="159"/>
    </row>
    <row r="188" spans="1:12" s="39" customFormat="1" ht="34.5" customHeight="1">
      <c r="A188" s="43" t="s">
        <v>84</v>
      </c>
      <c r="B188" s="91"/>
      <c r="C188" s="91"/>
      <c r="D188" s="37"/>
      <c r="E188" s="67"/>
      <c r="F188" s="66"/>
      <c r="G188" s="26"/>
      <c r="H188" s="26"/>
      <c r="I188" s="26"/>
      <c r="J188" s="26"/>
      <c r="K188" s="26"/>
      <c r="L188" s="100"/>
    </row>
    <row r="189" spans="1:12" s="39" customFormat="1" ht="24.75" customHeight="1">
      <c r="A189" s="33" t="s">
        <v>83</v>
      </c>
      <c r="B189" s="94">
        <v>880000</v>
      </c>
      <c r="C189" s="94">
        <v>0</v>
      </c>
      <c r="D189" s="21">
        <f t="shared" si="4"/>
        <v>880000</v>
      </c>
      <c r="E189" s="32">
        <f t="shared" si="5"/>
        <v>0</v>
      </c>
      <c r="F189" s="21">
        <v>1137517.05</v>
      </c>
      <c r="G189" s="26"/>
      <c r="H189" s="26"/>
      <c r="I189" s="26"/>
      <c r="J189" s="26"/>
      <c r="K189" s="26"/>
      <c r="L189" s="100"/>
    </row>
    <row r="190" spans="1:12" s="39" customFormat="1" ht="24.75" customHeight="1">
      <c r="A190" s="33" t="s">
        <v>86</v>
      </c>
      <c r="B190" s="94">
        <v>10000000</v>
      </c>
      <c r="C190" s="94">
        <v>0</v>
      </c>
      <c r="D190" s="21">
        <f t="shared" si="4"/>
        <v>10000000</v>
      </c>
      <c r="E190" s="32">
        <f t="shared" si="5"/>
        <v>0</v>
      </c>
      <c r="F190" s="21">
        <v>9994236.27</v>
      </c>
      <c r="G190" s="26"/>
      <c r="H190" s="26"/>
      <c r="I190" s="26"/>
      <c r="J190" s="26"/>
      <c r="K190" s="26"/>
      <c r="L190" s="100"/>
    </row>
    <row r="191" spans="1:12" s="127" customFormat="1" ht="30" customHeight="1">
      <c r="A191" s="174" t="s">
        <v>101</v>
      </c>
      <c r="B191" s="166">
        <f>SUM(B189,B190)</f>
        <v>10880000</v>
      </c>
      <c r="C191" s="166">
        <f>SUM(C189,C190)</f>
        <v>0</v>
      </c>
      <c r="D191" s="167">
        <f t="shared" si="4"/>
        <v>10880000</v>
      </c>
      <c r="E191" s="168">
        <f t="shared" si="5"/>
        <v>0</v>
      </c>
      <c r="F191" s="167">
        <f>SUM(F189:F190)</f>
        <v>11131753.32</v>
      </c>
      <c r="G191" s="26"/>
      <c r="H191" s="26"/>
      <c r="I191" s="26"/>
      <c r="J191" s="26"/>
      <c r="K191" s="26"/>
      <c r="L191" s="100"/>
    </row>
    <row r="192" spans="1:12" s="39" customFormat="1" ht="24.75" customHeight="1">
      <c r="A192" s="33" t="s">
        <v>122</v>
      </c>
      <c r="B192" s="94">
        <v>20000</v>
      </c>
      <c r="C192" s="94">
        <v>0</v>
      </c>
      <c r="D192" s="21">
        <f t="shared" si="4"/>
        <v>20000</v>
      </c>
      <c r="E192" s="32">
        <f t="shared" si="5"/>
        <v>0</v>
      </c>
      <c r="F192" s="21">
        <v>36936.83</v>
      </c>
      <c r="G192" s="26"/>
      <c r="H192" s="26"/>
      <c r="I192" s="26"/>
      <c r="J192" s="26"/>
      <c r="K192" s="26"/>
      <c r="L192" s="100"/>
    </row>
    <row r="193" spans="1:12" s="39" customFormat="1" ht="24.75" customHeight="1">
      <c r="A193" s="33" t="s">
        <v>78</v>
      </c>
      <c r="B193" s="94">
        <v>320000</v>
      </c>
      <c r="C193" s="94">
        <v>0</v>
      </c>
      <c r="D193" s="21">
        <f t="shared" si="4"/>
        <v>320000</v>
      </c>
      <c r="E193" s="32">
        <f t="shared" si="5"/>
        <v>0</v>
      </c>
      <c r="F193" s="21">
        <v>318197.46</v>
      </c>
      <c r="G193" s="26"/>
      <c r="H193" s="26"/>
      <c r="I193" s="26"/>
      <c r="J193" s="26"/>
      <c r="K193" s="26"/>
      <c r="L193" s="100"/>
    </row>
    <row r="194" spans="1:12" s="125" customFormat="1" ht="30" customHeight="1">
      <c r="A194" s="169" t="s">
        <v>104</v>
      </c>
      <c r="B194" s="166">
        <f>B192+B193</f>
        <v>340000</v>
      </c>
      <c r="C194" s="166">
        <f>C192+C193</f>
        <v>0</v>
      </c>
      <c r="D194" s="167">
        <f t="shared" si="4"/>
        <v>340000</v>
      </c>
      <c r="E194" s="168">
        <f t="shared" si="5"/>
        <v>0</v>
      </c>
      <c r="F194" s="167">
        <f>F192+F193</f>
        <v>355134.29000000004</v>
      </c>
      <c r="G194" s="152"/>
      <c r="H194" s="152"/>
      <c r="I194" s="152"/>
      <c r="J194" s="152"/>
      <c r="K194" s="152"/>
      <c r="L194" s="155"/>
    </row>
    <row r="195" spans="1:12" s="127" customFormat="1" ht="34.5" customHeight="1">
      <c r="A195" s="195" t="s">
        <v>85</v>
      </c>
      <c r="B195" s="196">
        <f>SUM(B191+B194)</f>
        <v>11220000</v>
      </c>
      <c r="C195" s="196">
        <f>SUM(C191+C194)</f>
        <v>0</v>
      </c>
      <c r="D195" s="197">
        <f t="shared" si="4"/>
        <v>11220000</v>
      </c>
      <c r="E195" s="198">
        <f t="shared" si="5"/>
        <v>0</v>
      </c>
      <c r="F195" s="197">
        <f>SUM(F191+F194)</f>
        <v>11486887.61</v>
      </c>
      <c r="G195" s="26"/>
      <c r="H195" s="26"/>
      <c r="I195" s="26"/>
      <c r="J195" s="26"/>
      <c r="K195" s="26"/>
      <c r="L195" s="100"/>
    </row>
    <row r="196" spans="1:12" s="39" customFormat="1" ht="39.75" customHeight="1">
      <c r="A196" s="43" t="s">
        <v>126</v>
      </c>
      <c r="B196" s="91"/>
      <c r="C196" s="91"/>
      <c r="D196" s="37"/>
      <c r="E196" s="67"/>
      <c r="F196" s="66"/>
      <c r="G196" s="26"/>
      <c r="H196" s="26"/>
      <c r="I196" s="26"/>
      <c r="J196" s="26"/>
      <c r="K196" s="26"/>
      <c r="L196" s="100"/>
    </row>
    <row r="197" spans="1:12" s="39" customFormat="1" ht="24.75" customHeight="1">
      <c r="A197" s="33" t="s">
        <v>83</v>
      </c>
      <c r="B197" s="94">
        <v>1580000</v>
      </c>
      <c r="C197" s="94">
        <f>SUM(C198:C206)</f>
        <v>698893.9</v>
      </c>
      <c r="D197" s="21">
        <f t="shared" si="4"/>
        <v>881106.1</v>
      </c>
      <c r="E197" s="32">
        <f t="shared" si="5"/>
        <v>44.23379113924051</v>
      </c>
      <c r="F197" s="21">
        <v>0</v>
      </c>
      <c r="G197" s="26"/>
      <c r="H197" s="26"/>
      <c r="I197" s="26"/>
      <c r="J197" s="26"/>
      <c r="K197" s="26"/>
      <c r="L197" s="100"/>
    </row>
    <row r="198" spans="1:12" s="89" customFormat="1" ht="19.5" customHeight="1">
      <c r="A198" s="57" t="s">
        <v>539</v>
      </c>
      <c r="B198" s="92"/>
      <c r="C198" s="92">
        <v>55878.67</v>
      </c>
      <c r="D198" s="58"/>
      <c r="E198" s="74"/>
      <c r="F198" s="58"/>
      <c r="G198" s="99"/>
      <c r="H198" s="99"/>
      <c r="I198" s="99"/>
      <c r="J198" s="99"/>
      <c r="K198" s="99"/>
      <c r="L198" s="142"/>
    </row>
    <row r="199" spans="1:12" s="89" customFormat="1" ht="19.5" customHeight="1">
      <c r="A199" s="57" t="s">
        <v>540</v>
      </c>
      <c r="B199" s="92"/>
      <c r="C199" s="92">
        <v>73236.54</v>
      </c>
      <c r="D199" s="58"/>
      <c r="E199" s="74"/>
      <c r="F199" s="58"/>
      <c r="G199" s="99"/>
      <c r="H199" s="99"/>
      <c r="I199" s="99"/>
      <c r="J199" s="99"/>
      <c r="K199" s="99"/>
      <c r="L199" s="142"/>
    </row>
    <row r="200" spans="1:12" s="89" customFormat="1" ht="19.5" customHeight="1">
      <c r="A200" s="57" t="s">
        <v>541</v>
      </c>
      <c r="B200" s="92"/>
      <c r="C200" s="92">
        <v>78929.89</v>
      </c>
      <c r="D200" s="58"/>
      <c r="E200" s="74"/>
      <c r="F200" s="58"/>
      <c r="G200" s="99"/>
      <c r="H200" s="99"/>
      <c r="I200" s="99"/>
      <c r="J200" s="99"/>
      <c r="K200" s="99"/>
      <c r="L200" s="142"/>
    </row>
    <row r="201" spans="1:12" s="89" customFormat="1" ht="19.5" customHeight="1">
      <c r="A201" s="57" t="s">
        <v>542</v>
      </c>
      <c r="B201" s="92"/>
      <c r="C201" s="92">
        <v>61568.11</v>
      </c>
      <c r="D201" s="58"/>
      <c r="E201" s="74"/>
      <c r="F201" s="58"/>
      <c r="G201" s="99"/>
      <c r="H201" s="99"/>
      <c r="I201" s="99"/>
      <c r="J201" s="99"/>
      <c r="K201" s="99"/>
      <c r="L201" s="142"/>
    </row>
    <row r="202" spans="1:12" s="89" customFormat="1" ht="19.5" customHeight="1">
      <c r="A202" s="61" t="s">
        <v>543</v>
      </c>
      <c r="B202" s="93"/>
      <c r="C202" s="93">
        <v>82966.33</v>
      </c>
      <c r="D202" s="59"/>
      <c r="E202" s="76"/>
      <c r="F202" s="59"/>
      <c r="G202" s="99"/>
      <c r="H202" s="99"/>
      <c r="I202" s="99"/>
      <c r="J202" s="99"/>
      <c r="K202" s="99"/>
      <c r="L202" s="142"/>
    </row>
    <row r="203" spans="1:12" s="89" customFormat="1" ht="19.5" customHeight="1">
      <c r="A203" s="57" t="s">
        <v>544</v>
      </c>
      <c r="B203" s="92"/>
      <c r="C203" s="92">
        <v>62723.99</v>
      </c>
      <c r="D203" s="58"/>
      <c r="E203" s="74"/>
      <c r="F203" s="58"/>
      <c r="G203" s="99"/>
      <c r="H203" s="99"/>
      <c r="I203" s="99"/>
      <c r="J203" s="99"/>
      <c r="K203" s="99"/>
      <c r="L203" s="142"/>
    </row>
    <row r="204" spans="1:12" s="89" customFormat="1" ht="19.5" customHeight="1">
      <c r="A204" s="57" t="s">
        <v>545</v>
      </c>
      <c r="B204" s="92"/>
      <c r="C204" s="92">
        <v>98842.7</v>
      </c>
      <c r="D204" s="58"/>
      <c r="E204" s="74"/>
      <c r="F204" s="58"/>
      <c r="G204" s="99"/>
      <c r="H204" s="99"/>
      <c r="I204" s="99"/>
      <c r="J204" s="99"/>
      <c r="K204" s="99"/>
      <c r="L204" s="142"/>
    </row>
    <row r="205" spans="1:12" s="89" customFormat="1" ht="19.5" customHeight="1">
      <c r="A205" s="57" t="s">
        <v>262</v>
      </c>
      <c r="B205" s="92"/>
      <c r="C205" s="92">
        <v>85337.52</v>
      </c>
      <c r="D205" s="58"/>
      <c r="E205" s="74"/>
      <c r="F205" s="58"/>
      <c r="G205" s="99"/>
      <c r="H205" s="99"/>
      <c r="I205" s="99"/>
      <c r="J205" s="99"/>
      <c r="K205" s="99"/>
      <c r="L205" s="142"/>
    </row>
    <row r="206" spans="1:12" s="89" customFormat="1" ht="19.5" customHeight="1">
      <c r="A206" s="61" t="s">
        <v>546</v>
      </c>
      <c r="B206" s="93"/>
      <c r="C206" s="93">
        <v>99410.15</v>
      </c>
      <c r="D206" s="59"/>
      <c r="E206" s="76"/>
      <c r="F206" s="59"/>
      <c r="G206" s="99"/>
      <c r="H206" s="99"/>
      <c r="I206" s="99"/>
      <c r="J206" s="99"/>
      <c r="K206" s="99"/>
      <c r="L206" s="142"/>
    </row>
    <row r="207" spans="1:12" s="39" customFormat="1" ht="24.75" customHeight="1">
      <c r="A207" s="33" t="s">
        <v>86</v>
      </c>
      <c r="B207" s="94">
        <v>7125000</v>
      </c>
      <c r="C207" s="94">
        <f>SUM(C208:C216)</f>
        <v>5591151.22</v>
      </c>
      <c r="D207" s="21">
        <f>B207-C207</f>
        <v>1533848.7800000003</v>
      </c>
      <c r="E207" s="32">
        <f>C207/B207*100</f>
        <v>78.4722978245614</v>
      </c>
      <c r="F207" s="21">
        <v>0</v>
      </c>
      <c r="G207" s="26"/>
      <c r="H207" s="26"/>
      <c r="I207" s="26"/>
      <c r="J207" s="26"/>
      <c r="K207" s="26"/>
      <c r="L207" s="100"/>
    </row>
    <row r="208" spans="1:12" s="89" customFormat="1" ht="19.5" customHeight="1">
      <c r="A208" s="57" t="s">
        <v>539</v>
      </c>
      <c r="B208" s="92"/>
      <c r="C208" s="92">
        <v>447029.61</v>
      </c>
      <c r="D208" s="58"/>
      <c r="E208" s="74"/>
      <c r="F208" s="58"/>
      <c r="G208" s="99"/>
      <c r="H208" s="99"/>
      <c r="I208" s="99"/>
      <c r="J208" s="99"/>
      <c r="K208" s="99"/>
      <c r="L208" s="142"/>
    </row>
    <row r="209" spans="1:12" s="89" customFormat="1" ht="19.5" customHeight="1">
      <c r="A209" s="57" t="s">
        <v>540</v>
      </c>
      <c r="B209" s="92"/>
      <c r="C209" s="92">
        <v>585892.24</v>
      </c>
      <c r="D209" s="58"/>
      <c r="E209" s="74"/>
      <c r="F209" s="58"/>
      <c r="G209" s="99"/>
      <c r="H209" s="99"/>
      <c r="I209" s="99"/>
      <c r="J209" s="99"/>
      <c r="K209" s="99"/>
      <c r="L209" s="142"/>
    </row>
    <row r="210" spans="1:12" s="89" customFormat="1" ht="19.5" customHeight="1">
      <c r="A210" s="57" t="s">
        <v>541</v>
      </c>
      <c r="B210" s="92"/>
      <c r="C210" s="92">
        <v>631439.25</v>
      </c>
      <c r="D210" s="58"/>
      <c r="E210" s="74"/>
      <c r="F210" s="58"/>
      <c r="G210" s="99"/>
      <c r="H210" s="99"/>
      <c r="I210" s="99"/>
      <c r="J210" s="99"/>
      <c r="K210" s="99"/>
      <c r="L210" s="142"/>
    </row>
    <row r="211" spans="1:12" s="89" customFormat="1" ht="19.5" customHeight="1">
      <c r="A211" s="57" t="s">
        <v>542</v>
      </c>
      <c r="B211" s="92"/>
      <c r="C211" s="92">
        <v>492544.91</v>
      </c>
      <c r="D211" s="58"/>
      <c r="E211" s="74"/>
      <c r="F211" s="58"/>
      <c r="G211" s="99"/>
      <c r="H211" s="99"/>
      <c r="I211" s="99"/>
      <c r="J211" s="99"/>
      <c r="K211" s="99"/>
      <c r="L211" s="142"/>
    </row>
    <row r="212" spans="1:12" s="89" customFormat="1" ht="19.5" customHeight="1">
      <c r="A212" s="57" t="s">
        <v>543</v>
      </c>
      <c r="B212" s="92"/>
      <c r="C212" s="92">
        <v>663730.32</v>
      </c>
      <c r="D212" s="58"/>
      <c r="E212" s="74"/>
      <c r="F212" s="58"/>
      <c r="G212" s="99"/>
      <c r="H212" s="99"/>
      <c r="I212" s="99"/>
      <c r="J212" s="99"/>
      <c r="K212" s="99"/>
      <c r="L212" s="142"/>
    </row>
    <row r="213" spans="1:12" s="89" customFormat="1" ht="19.5" customHeight="1">
      <c r="A213" s="57" t="s">
        <v>544</v>
      </c>
      <c r="B213" s="92"/>
      <c r="C213" s="92">
        <v>501791.97</v>
      </c>
      <c r="D213" s="58"/>
      <c r="E213" s="74"/>
      <c r="F213" s="58"/>
      <c r="G213" s="99"/>
      <c r="H213" s="99"/>
      <c r="I213" s="99"/>
      <c r="J213" s="99"/>
      <c r="K213" s="99"/>
      <c r="L213" s="142"/>
    </row>
    <row r="214" spans="1:12" s="89" customFormat="1" ht="19.5" customHeight="1">
      <c r="A214" s="57" t="s">
        <v>545</v>
      </c>
      <c r="B214" s="92"/>
      <c r="C214" s="92">
        <v>790741.61</v>
      </c>
      <c r="D214" s="58"/>
      <c r="E214" s="74"/>
      <c r="F214" s="58"/>
      <c r="G214" s="99"/>
      <c r="H214" s="99"/>
      <c r="I214" s="99"/>
      <c r="J214" s="99"/>
      <c r="K214" s="99"/>
      <c r="L214" s="142"/>
    </row>
    <row r="215" spans="1:12" s="89" customFormat="1" ht="19.5" customHeight="1">
      <c r="A215" s="57" t="s">
        <v>262</v>
      </c>
      <c r="B215" s="92"/>
      <c r="C215" s="92">
        <v>682700.17</v>
      </c>
      <c r="D215" s="58"/>
      <c r="E215" s="74"/>
      <c r="F215" s="58"/>
      <c r="G215" s="99"/>
      <c r="H215" s="99"/>
      <c r="I215" s="99"/>
      <c r="J215" s="99"/>
      <c r="K215" s="99"/>
      <c r="L215" s="142"/>
    </row>
    <row r="216" spans="1:12" s="89" customFormat="1" ht="19.5" customHeight="1">
      <c r="A216" s="61" t="s">
        <v>546</v>
      </c>
      <c r="B216" s="93"/>
      <c r="C216" s="93">
        <v>795281.14</v>
      </c>
      <c r="D216" s="59"/>
      <c r="E216" s="76"/>
      <c r="F216" s="59"/>
      <c r="G216" s="99"/>
      <c r="H216" s="99"/>
      <c r="I216" s="99"/>
      <c r="J216" s="99"/>
      <c r="K216" s="99"/>
      <c r="L216" s="142"/>
    </row>
    <row r="217" spans="1:12" s="127" customFormat="1" ht="30" customHeight="1">
      <c r="A217" s="129" t="s">
        <v>101</v>
      </c>
      <c r="B217" s="108">
        <f>SUM(B197,B207)</f>
        <v>8705000</v>
      </c>
      <c r="C217" s="108">
        <f>SUM(C197,C207)</f>
        <v>6290045.12</v>
      </c>
      <c r="D217" s="109">
        <f>B217-C217</f>
        <v>2414954.88</v>
      </c>
      <c r="E217" s="132">
        <f>C217/B217*100</f>
        <v>72.25784170017232</v>
      </c>
      <c r="F217" s="133">
        <f>SUM(F197:F207)</f>
        <v>0</v>
      </c>
      <c r="G217" s="26"/>
      <c r="H217" s="26"/>
      <c r="I217" s="26"/>
      <c r="J217" s="26"/>
      <c r="K217" s="26"/>
      <c r="L217" s="100"/>
    </row>
    <row r="218" spans="1:12" s="39" customFormat="1" ht="24.75" customHeight="1">
      <c r="A218" s="33" t="s">
        <v>502</v>
      </c>
      <c r="B218" s="94">
        <v>84000</v>
      </c>
      <c r="C218" s="94">
        <f>SUM(C219:C225)</f>
        <v>22554.300000000003</v>
      </c>
      <c r="D218" s="21">
        <f>B218-C218</f>
        <v>61445.7</v>
      </c>
      <c r="E218" s="32">
        <f>C218/B218*100</f>
        <v>26.850357142857145</v>
      </c>
      <c r="F218" s="21">
        <v>0</v>
      </c>
      <c r="G218" s="26"/>
      <c r="H218" s="26"/>
      <c r="I218" s="26"/>
      <c r="J218" s="26"/>
      <c r="K218" s="26"/>
      <c r="L218" s="100"/>
    </row>
    <row r="219" spans="1:12" s="89" customFormat="1" ht="19.5" customHeight="1">
      <c r="A219" s="57" t="s">
        <v>539</v>
      </c>
      <c r="B219" s="92"/>
      <c r="C219" s="92">
        <v>1149.27</v>
      </c>
      <c r="D219" s="58"/>
      <c r="E219" s="74"/>
      <c r="F219" s="58"/>
      <c r="G219" s="99"/>
      <c r="H219" s="99"/>
      <c r="I219" s="99"/>
      <c r="J219" s="99"/>
      <c r="K219" s="99"/>
      <c r="L219" s="142"/>
    </row>
    <row r="220" spans="1:12" s="89" customFormat="1" ht="19.5" customHeight="1">
      <c r="A220" s="57" t="s">
        <v>540</v>
      </c>
      <c r="B220" s="92"/>
      <c r="C220" s="92">
        <v>725.92</v>
      </c>
      <c r="D220" s="58"/>
      <c r="E220" s="74"/>
      <c r="F220" s="58"/>
      <c r="G220" s="99"/>
      <c r="H220" s="99"/>
      <c r="I220" s="99"/>
      <c r="J220" s="99"/>
      <c r="K220" s="99"/>
      <c r="L220" s="142"/>
    </row>
    <row r="221" spans="1:12" s="89" customFormat="1" ht="19.5" customHeight="1">
      <c r="A221" s="57" t="s">
        <v>541</v>
      </c>
      <c r="B221" s="92"/>
      <c r="C221" s="92">
        <v>1300.83</v>
      </c>
      <c r="D221" s="58"/>
      <c r="E221" s="74"/>
      <c r="F221" s="58"/>
      <c r="G221" s="99"/>
      <c r="H221" s="99"/>
      <c r="I221" s="99"/>
      <c r="J221" s="99"/>
      <c r="K221" s="99"/>
      <c r="L221" s="142"/>
    </row>
    <row r="222" spans="1:12" s="89" customFormat="1" ht="19.5" customHeight="1">
      <c r="A222" s="57" t="s">
        <v>543</v>
      </c>
      <c r="B222" s="92"/>
      <c r="C222" s="92">
        <v>932.25</v>
      </c>
      <c r="D222" s="58"/>
      <c r="E222" s="74"/>
      <c r="F222" s="58"/>
      <c r="G222" s="99"/>
      <c r="H222" s="99"/>
      <c r="I222" s="99"/>
      <c r="J222" s="99"/>
      <c r="K222" s="99"/>
      <c r="L222" s="142"/>
    </row>
    <row r="223" spans="1:12" s="89" customFormat="1" ht="19.5" customHeight="1">
      <c r="A223" s="57" t="s">
        <v>544</v>
      </c>
      <c r="B223" s="92"/>
      <c r="C223" s="92">
        <v>1814.46</v>
      </c>
      <c r="D223" s="58"/>
      <c r="E223" s="74"/>
      <c r="F223" s="58"/>
      <c r="G223" s="99"/>
      <c r="H223" s="99"/>
      <c r="I223" s="99"/>
      <c r="J223" s="99"/>
      <c r="K223" s="99"/>
      <c r="L223" s="142"/>
    </row>
    <row r="224" spans="1:12" s="89" customFormat="1" ht="19.5" customHeight="1">
      <c r="A224" s="57" t="s">
        <v>545</v>
      </c>
      <c r="B224" s="92"/>
      <c r="C224" s="92">
        <v>1588.65</v>
      </c>
      <c r="D224" s="58"/>
      <c r="E224" s="74"/>
      <c r="F224" s="58"/>
      <c r="G224" s="99"/>
      <c r="H224" s="99"/>
      <c r="I224" s="99"/>
      <c r="J224" s="99"/>
      <c r="K224" s="99"/>
      <c r="L224" s="142"/>
    </row>
    <row r="225" spans="1:12" s="89" customFormat="1" ht="19.5" customHeight="1">
      <c r="A225" s="61" t="s">
        <v>262</v>
      </c>
      <c r="B225" s="93"/>
      <c r="C225" s="93">
        <v>15042.92</v>
      </c>
      <c r="D225" s="59"/>
      <c r="E225" s="76"/>
      <c r="F225" s="59"/>
      <c r="G225" s="99"/>
      <c r="H225" s="99"/>
      <c r="I225" s="99"/>
      <c r="J225" s="99"/>
      <c r="K225" s="99"/>
      <c r="L225" s="142"/>
    </row>
    <row r="226" spans="1:12" s="39" customFormat="1" ht="24.75" customHeight="1">
      <c r="A226" s="33" t="s">
        <v>78</v>
      </c>
      <c r="B226" s="94">
        <v>375000</v>
      </c>
      <c r="C226" s="94">
        <f>SUM(C227:C233)</f>
        <v>180434.34999999998</v>
      </c>
      <c r="D226" s="21">
        <f>B226-C226</f>
        <v>194565.65000000002</v>
      </c>
      <c r="E226" s="32">
        <f>C226/B226*100</f>
        <v>48.11582666666666</v>
      </c>
      <c r="F226" s="21">
        <v>0</v>
      </c>
      <c r="G226" s="26"/>
      <c r="H226" s="26"/>
      <c r="I226" s="26"/>
      <c r="J226" s="26"/>
      <c r="K226" s="26"/>
      <c r="L226" s="100"/>
    </row>
    <row r="227" spans="1:12" s="89" customFormat="1" ht="21.75" customHeight="1">
      <c r="A227" s="57" t="s">
        <v>539</v>
      </c>
      <c r="B227" s="92"/>
      <c r="C227" s="92">
        <v>9194.17</v>
      </c>
      <c r="D227" s="58"/>
      <c r="E227" s="74"/>
      <c r="F227" s="58"/>
      <c r="G227" s="99"/>
      <c r="H227" s="99"/>
      <c r="I227" s="99"/>
      <c r="J227" s="99"/>
      <c r="K227" s="99"/>
      <c r="L227" s="142"/>
    </row>
    <row r="228" spans="1:12" s="89" customFormat="1" ht="21.75" customHeight="1">
      <c r="A228" s="57" t="s">
        <v>540</v>
      </c>
      <c r="B228" s="92"/>
      <c r="C228" s="92">
        <v>5807.18</v>
      </c>
      <c r="D228" s="58"/>
      <c r="E228" s="74"/>
      <c r="F228" s="58"/>
      <c r="G228" s="99"/>
      <c r="H228" s="99"/>
      <c r="I228" s="99"/>
      <c r="J228" s="99"/>
      <c r="K228" s="99"/>
      <c r="L228" s="142"/>
    </row>
    <row r="229" spans="1:12" s="89" customFormat="1" ht="21.75" customHeight="1">
      <c r="A229" s="57" t="s">
        <v>541</v>
      </c>
      <c r="B229" s="92"/>
      <c r="C229" s="92">
        <v>10406.69</v>
      </c>
      <c r="D229" s="58"/>
      <c r="E229" s="74"/>
      <c r="F229" s="58"/>
      <c r="G229" s="99"/>
      <c r="H229" s="99"/>
      <c r="I229" s="99"/>
      <c r="J229" s="99"/>
      <c r="K229" s="99"/>
      <c r="L229" s="142"/>
    </row>
    <row r="230" spans="1:12" s="89" customFormat="1" ht="21.75" customHeight="1">
      <c r="A230" s="57" t="s">
        <v>543</v>
      </c>
      <c r="B230" s="92"/>
      <c r="C230" s="92">
        <v>7458.04</v>
      </c>
      <c r="D230" s="58"/>
      <c r="E230" s="74"/>
      <c r="F230" s="58"/>
      <c r="G230" s="99"/>
      <c r="H230" s="99"/>
      <c r="I230" s="99"/>
      <c r="J230" s="99"/>
      <c r="K230" s="99"/>
      <c r="L230" s="142"/>
    </row>
    <row r="231" spans="1:12" s="89" customFormat="1" ht="21.75" customHeight="1">
      <c r="A231" s="57" t="s">
        <v>544</v>
      </c>
      <c r="B231" s="92"/>
      <c r="C231" s="92">
        <v>14516.03</v>
      </c>
      <c r="D231" s="58"/>
      <c r="E231" s="74"/>
      <c r="F231" s="58"/>
      <c r="G231" s="99"/>
      <c r="H231" s="99"/>
      <c r="I231" s="99"/>
      <c r="J231" s="99"/>
      <c r="K231" s="99"/>
      <c r="L231" s="142"/>
    </row>
    <row r="232" spans="1:12" s="89" customFormat="1" ht="21.75" customHeight="1">
      <c r="A232" s="57" t="s">
        <v>545</v>
      </c>
      <c r="B232" s="92"/>
      <c r="C232" s="92">
        <v>12709.2</v>
      </c>
      <c r="D232" s="58"/>
      <c r="E232" s="74"/>
      <c r="F232" s="58"/>
      <c r="G232" s="99"/>
      <c r="H232" s="99"/>
      <c r="I232" s="99"/>
      <c r="J232" s="99"/>
      <c r="K232" s="99"/>
      <c r="L232" s="142"/>
    </row>
    <row r="233" spans="1:12" s="89" customFormat="1" ht="21.75" customHeight="1">
      <c r="A233" s="57" t="s">
        <v>262</v>
      </c>
      <c r="B233" s="92"/>
      <c r="C233" s="92">
        <v>120343.04</v>
      </c>
      <c r="D233" s="58"/>
      <c r="E233" s="74"/>
      <c r="F233" s="58"/>
      <c r="G233" s="99"/>
      <c r="H233" s="99"/>
      <c r="I233" s="99"/>
      <c r="J233" s="99"/>
      <c r="K233" s="99"/>
      <c r="L233" s="142"/>
    </row>
    <row r="234" spans="1:12" s="127" customFormat="1" ht="30" customHeight="1">
      <c r="A234" s="169" t="s">
        <v>104</v>
      </c>
      <c r="B234" s="167">
        <f>SUM(B218,B226)</f>
        <v>459000</v>
      </c>
      <c r="C234" s="167">
        <f>SUM(C218,C226)</f>
        <v>202988.64999999997</v>
      </c>
      <c r="D234" s="167">
        <f>B234-C234</f>
        <v>256011.35000000003</v>
      </c>
      <c r="E234" s="168">
        <f>C234/B234*100</f>
        <v>44.224106753812634</v>
      </c>
      <c r="F234" s="167">
        <f>SUM(F218:F226)</f>
        <v>0</v>
      </c>
      <c r="G234" s="26"/>
      <c r="H234" s="26"/>
      <c r="I234" s="26"/>
      <c r="J234" s="26"/>
      <c r="K234" s="26"/>
      <c r="L234" s="100"/>
    </row>
    <row r="235" spans="1:12" s="127" customFormat="1" ht="34.5" customHeight="1">
      <c r="A235" s="199" t="s">
        <v>123</v>
      </c>
      <c r="B235" s="197">
        <f>SUM(B217,B234)</f>
        <v>9164000</v>
      </c>
      <c r="C235" s="197">
        <f>SUM(C217,C234)</f>
        <v>6493033.7700000005</v>
      </c>
      <c r="D235" s="197">
        <f>B235-C235</f>
        <v>2670966.2299999995</v>
      </c>
      <c r="E235" s="198">
        <f>C235/B235*100</f>
        <v>70.85370766041031</v>
      </c>
      <c r="F235" s="197">
        <f>SUM(F217)</f>
        <v>0</v>
      </c>
      <c r="G235" s="26"/>
      <c r="H235" s="26"/>
      <c r="I235" s="26"/>
      <c r="J235" s="26"/>
      <c r="K235" s="26"/>
      <c r="L235" s="100"/>
    </row>
    <row r="236" spans="1:12" s="39" customFormat="1" ht="34.5" customHeight="1">
      <c r="A236" s="43" t="s">
        <v>503</v>
      </c>
      <c r="B236" s="91"/>
      <c r="C236" s="91"/>
      <c r="D236" s="37"/>
      <c r="E236" s="67"/>
      <c r="F236" s="66"/>
      <c r="G236" s="26"/>
      <c r="H236" s="26"/>
      <c r="I236" s="26"/>
      <c r="J236" s="26"/>
      <c r="K236" s="26"/>
      <c r="L236" s="100"/>
    </row>
    <row r="237" spans="1:12" s="39" customFormat="1" ht="27.75" customHeight="1">
      <c r="A237" s="86" t="s">
        <v>83</v>
      </c>
      <c r="B237" s="95">
        <v>1596000</v>
      </c>
      <c r="C237" s="95">
        <v>0</v>
      </c>
      <c r="D237" s="23">
        <f>B237-C237</f>
        <v>1596000</v>
      </c>
      <c r="E237" s="35">
        <f>C237/B237*100</f>
        <v>0</v>
      </c>
      <c r="F237" s="23">
        <v>0</v>
      </c>
      <c r="G237" s="26"/>
      <c r="H237" s="26"/>
      <c r="I237" s="26"/>
      <c r="J237" s="26"/>
      <c r="K237" s="26"/>
      <c r="L237" s="100"/>
    </row>
    <row r="238" spans="1:12" s="39" customFormat="1" ht="27.75" customHeight="1">
      <c r="A238" s="86" t="s">
        <v>86</v>
      </c>
      <c r="B238" s="95">
        <v>12900000</v>
      </c>
      <c r="C238" s="95">
        <v>0</v>
      </c>
      <c r="D238" s="23">
        <f>B238-C238</f>
        <v>12900000</v>
      </c>
      <c r="E238" s="35">
        <f>C238/B238*100</f>
        <v>0</v>
      </c>
      <c r="F238" s="23">
        <v>0</v>
      </c>
      <c r="G238" s="26"/>
      <c r="H238" s="26"/>
      <c r="I238" s="26"/>
      <c r="J238" s="26"/>
      <c r="K238" s="26"/>
      <c r="L238" s="100"/>
    </row>
    <row r="239" spans="1:12" s="127" customFormat="1" ht="30" customHeight="1">
      <c r="A239" s="129" t="s">
        <v>101</v>
      </c>
      <c r="B239" s="108">
        <f>SUM(B237,B238)</f>
        <v>14496000</v>
      </c>
      <c r="C239" s="108">
        <f>SUM(C237,C238)</f>
        <v>0</v>
      </c>
      <c r="D239" s="109">
        <f>B239-C239</f>
        <v>14496000</v>
      </c>
      <c r="E239" s="132">
        <f>C239/B239*100</f>
        <v>0</v>
      </c>
      <c r="F239" s="133">
        <f>SUM(F237:F238)</f>
        <v>0</v>
      </c>
      <c r="G239" s="26"/>
      <c r="H239" s="26"/>
      <c r="I239" s="26"/>
      <c r="J239" s="26"/>
      <c r="K239" s="26"/>
      <c r="L239" s="100"/>
    </row>
    <row r="240" spans="1:12" s="127" customFormat="1" ht="34.5" customHeight="1">
      <c r="A240" s="195" t="s">
        <v>123</v>
      </c>
      <c r="B240" s="196">
        <f>SUM(B239)</f>
        <v>14496000</v>
      </c>
      <c r="C240" s="196">
        <f>SUM(C239)</f>
        <v>0</v>
      </c>
      <c r="D240" s="197">
        <f>B240-C240</f>
        <v>14496000</v>
      </c>
      <c r="E240" s="198">
        <f>C240/B240*100</f>
        <v>0</v>
      </c>
      <c r="F240" s="197">
        <f>SUM(F239)</f>
        <v>0</v>
      </c>
      <c r="G240" s="26"/>
      <c r="H240" s="26"/>
      <c r="I240" s="26"/>
      <c r="J240" s="26"/>
      <c r="K240" s="26"/>
      <c r="L240" s="100"/>
    </row>
    <row r="241" spans="1:12" s="39" customFormat="1" ht="34.5" customHeight="1">
      <c r="A241" s="43" t="s">
        <v>504</v>
      </c>
      <c r="B241" s="91"/>
      <c r="C241" s="91"/>
      <c r="D241" s="37"/>
      <c r="E241" s="67"/>
      <c r="F241" s="66"/>
      <c r="G241" s="26"/>
      <c r="H241" s="26"/>
      <c r="I241" s="26"/>
      <c r="J241" s="26"/>
      <c r="K241" s="26"/>
      <c r="L241" s="100"/>
    </row>
    <row r="242" spans="1:12" s="39" customFormat="1" ht="27.75" customHeight="1">
      <c r="A242" s="86" t="s">
        <v>83</v>
      </c>
      <c r="B242" s="95">
        <v>15000</v>
      </c>
      <c r="C242" s="95">
        <v>0</v>
      </c>
      <c r="D242" s="23">
        <f>B242-C242</f>
        <v>15000</v>
      </c>
      <c r="E242" s="35">
        <f>C242/B242*100</f>
        <v>0</v>
      </c>
      <c r="F242" s="23">
        <v>21763.33</v>
      </c>
      <c r="G242" s="26"/>
      <c r="H242" s="26"/>
      <c r="I242" s="26"/>
      <c r="J242" s="26"/>
      <c r="K242" s="26"/>
      <c r="L242" s="100"/>
    </row>
    <row r="243" spans="1:12" s="39" customFormat="1" ht="27.75" customHeight="1">
      <c r="A243" s="33" t="s">
        <v>86</v>
      </c>
      <c r="B243" s="94">
        <v>133000</v>
      </c>
      <c r="C243" s="94">
        <v>0</v>
      </c>
      <c r="D243" s="21">
        <f>B243-C243</f>
        <v>133000</v>
      </c>
      <c r="E243" s="32">
        <f>C243/B243*100</f>
        <v>0</v>
      </c>
      <c r="F243" s="21">
        <v>195676.08</v>
      </c>
      <c r="G243" s="26"/>
      <c r="H243" s="26"/>
      <c r="I243" s="26"/>
      <c r="J243" s="26"/>
      <c r="K243" s="26"/>
      <c r="L243" s="100"/>
    </row>
    <row r="244" spans="1:12" s="127" customFormat="1" ht="30" customHeight="1">
      <c r="A244" s="174" t="s">
        <v>101</v>
      </c>
      <c r="B244" s="166">
        <f>SUM(B242,B243)</f>
        <v>148000</v>
      </c>
      <c r="C244" s="166">
        <f>SUM(C242,C243)</f>
        <v>0</v>
      </c>
      <c r="D244" s="167">
        <f>B244-C244</f>
        <v>148000</v>
      </c>
      <c r="E244" s="168">
        <f>C244/B244*100</f>
        <v>0</v>
      </c>
      <c r="F244" s="167">
        <f>SUM(F242:F243)</f>
        <v>217439.40999999997</v>
      </c>
      <c r="G244" s="26"/>
      <c r="H244" s="26"/>
      <c r="I244" s="26"/>
      <c r="J244" s="26"/>
      <c r="K244" s="26"/>
      <c r="L244" s="100"/>
    </row>
    <row r="245" spans="1:12" s="127" customFormat="1" ht="34.5" customHeight="1">
      <c r="A245" s="195" t="s">
        <v>124</v>
      </c>
      <c r="B245" s="196">
        <f>SUM(B244)</f>
        <v>148000</v>
      </c>
      <c r="C245" s="196">
        <f>SUM(C244)</f>
        <v>0</v>
      </c>
      <c r="D245" s="197">
        <f>B245-C245</f>
        <v>148000</v>
      </c>
      <c r="E245" s="198">
        <f>C245/B245*100</f>
        <v>0</v>
      </c>
      <c r="F245" s="197">
        <f>SUM(F244)</f>
        <v>217439.40999999997</v>
      </c>
      <c r="G245" s="26"/>
      <c r="H245" s="26"/>
      <c r="I245" s="26"/>
      <c r="J245" s="26"/>
      <c r="K245" s="26"/>
      <c r="L245" s="100"/>
    </row>
    <row r="246" spans="1:12" s="39" customFormat="1" ht="34.5" customHeight="1">
      <c r="A246" s="43" t="s">
        <v>294</v>
      </c>
      <c r="B246" s="91"/>
      <c r="C246" s="91"/>
      <c r="D246" s="37"/>
      <c r="E246" s="67"/>
      <c r="F246" s="66"/>
      <c r="G246" s="26"/>
      <c r="H246" s="26"/>
      <c r="I246" s="26"/>
      <c r="J246" s="26"/>
      <c r="K246" s="26"/>
      <c r="L246" s="100"/>
    </row>
    <row r="247" spans="1:12" s="39" customFormat="1" ht="24.75" customHeight="1">
      <c r="A247" s="33" t="s">
        <v>125</v>
      </c>
      <c r="B247" s="94">
        <f>SUM(B249,B251)</f>
        <v>10788319.01</v>
      </c>
      <c r="C247" s="94">
        <f>SUM(C248:C263)</f>
        <v>798210.0399999999</v>
      </c>
      <c r="D247" s="11">
        <f>B247-C247</f>
        <v>9990108.97</v>
      </c>
      <c r="E247" s="12">
        <f>C247/B247*100</f>
        <v>7.398836086142024</v>
      </c>
      <c r="F247" s="11">
        <v>5849328.61</v>
      </c>
      <c r="G247" s="26"/>
      <c r="H247" s="26"/>
      <c r="I247" s="26"/>
      <c r="J247" s="26"/>
      <c r="K247" s="26"/>
      <c r="L247" s="100"/>
    </row>
    <row r="248" spans="1:12" s="89" customFormat="1" ht="21.75" customHeight="1">
      <c r="A248" s="57" t="s">
        <v>547</v>
      </c>
      <c r="B248" s="206" t="s">
        <v>499</v>
      </c>
      <c r="C248" s="92"/>
      <c r="D248" s="237"/>
      <c r="E248" s="50"/>
      <c r="F248" s="48"/>
      <c r="G248" s="99"/>
      <c r="H248" s="99"/>
      <c r="I248" s="99"/>
      <c r="J248" s="99"/>
      <c r="K248" s="99"/>
      <c r="L248" s="142"/>
    </row>
    <row r="249" spans="1:12" s="89" customFormat="1" ht="21.75" customHeight="1">
      <c r="A249" s="57" t="s">
        <v>548</v>
      </c>
      <c r="B249" s="92">
        <v>10016051</v>
      </c>
      <c r="C249" s="92">
        <v>181713.7</v>
      </c>
      <c r="D249" s="237"/>
      <c r="E249" s="50"/>
      <c r="F249" s="48"/>
      <c r="G249" s="99"/>
      <c r="H249" s="99"/>
      <c r="I249" s="99"/>
      <c r="J249" s="99"/>
      <c r="K249" s="99"/>
      <c r="L249" s="142"/>
    </row>
    <row r="250" spans="1:12" s="89" customFormat="1" ht="21.75" customHeight="1">
      <c r="A250" s="57" t="s">
        <v>549</v>
      </c>
      <c r="B250" s="206" t="s">
        <v>500</v>
      </c>
      <c r="C250" s="92">
        <v>101758.42</v>
      </c>
      <c r="D250" s="285"/>
      <c r="E250" s="50"/>
      <c r="F250" s="48"/>
      <c r="G250" s="99"/>
      <c r="H250" s="99"/>
      <c r="I250" s="99"/>
      <c r="J250" s="99"/>
      <c r="K250" s="99"/>
      <c r="L250" s="142"/>
    </row>
    <row r="251" spans="1:12" s="89" customFormat="1" ht="21.75" customHeight="1">
      <c r="A251" s="57" t="s">
        <v>550</v>
      </c>
      <c r="B251" s="92">
        <v>772268.01</v>
      </c>
      <c r="C251" s="92">
        <v>39974.01</v>
      </c>
      <c r="D251" s="48"/>
      <c r="E251" s="50"/>
      <c r="F251" s="48"/>
      <c r="G251" s="99"/>
      <c r="H251" s="99"/>
      <c r="I251" s="99"/>
      <c r="J251" s="99"/>
      <c r="K251" s="99"/>
      <c r="L251" s="142"/>
    </row>
    <row r="252" spans="1:12" s="89" customFormat="1" ht="21.75" customHeight="1">
      <c r="A252" s="57" t="s">
        <v>551</v>
      </c>
      <c r="B252" s="92"/>
      <c r="C252" s="92">
        <v>12045.67</v>
      </c>
      <c r="D252" s="48"/>
      <c r="E252" s="50"/>
      <c r="F252" s="48"/>
      <c r="G252" s="99"/>
      <c r="H252" s="99"/>
      <c r="I252" s="99"/>
      <c r="J252" s="99"/>
      <c r="K252" s="99"/>
      <c r="L252" s="142"/>
    </row>
    <row r="253" spans="1:12" s="89" customFormat="1" ht="21.75" customHeight="1">
      <c r="A253" s="57" t="s">
        <v>552</v>
      </c>
      <c r="B253" s="92"/>
      <c r="C253" s="92">
        <v>65165.1</v>
      </c>
      <c r="D253" s="48"/>
      <c r="E253" s="50"/>
      <c r="F253" s="48"/>
      <c r="G253" s="99"/>
      <c r="H253" s="99"/>
      <c r="I253" s="99"/>
      <c r="J253" s="99"/>
      <c r="K253" s="99"/>
      <c r="L253" s="142"/>
    </row>
    <row r="254" spans="1:12" s="89" customFormat="1" ht="21.75" customHeight="1">
      <c r="A254" s="57" t="s">
        <v>553</v>
      </c>
      <c r="B254" s="92"/>
      <c r="C254" s="92">
        <v>45570</v>
      </c>
      <c r="D254" s="48"/>
      <c r="E254" s="50"/>
      <c r="F254" s="48"/>
      <c r="G254" s="99"/>
      <c r="H254" s="99"/>
      <c r="I254" s="99"/>
      <c r="J254" s="99"/>
      <c r="K254" s="99"/>
      <c r="L254" s="142"/>
    </row>
    <row r="255" spans="1:12" s="89" customFormat="1" ht="21.75" customHeight="1">
      <c r="A255" s="57" t="s">
        <v>554</v>
      </c>
      <c r="B255" s="92"/>
      <c r="C255" s="92">
        <v>41013</v>
      </c>
      <c r="D255" s="48"/>
      <c r="E255" s="50"/>
      <c r="F255" s="48"/>
      <c r="G255" s="99"/>
      <c r="H255" s="99"/>
      <c r="I255" s="99"/>
      <c r="J255" s="99"/>
      <c r="K255" s="99"/>
      <c r="L255" s="142"/>
    </row>
    <row r="256" spans="1:12" s="89" customFormat="1" ht="21.75" customHeight="1">
      <c r="A256" s="57" t="s">
        <v>555</v>
      </c>
      <c r="B256" s="92"/>
      <c r="C256" s="92">
        <v>22598.67</v>
      </c>
      <c r="D256" s="48"/>
      <c r="E256" s="50"/>
      <c r="F256" s="48"/>
      <c r="G256" s="99"/>
      <c r="H256" s="99"/>
      <c r="I256" s="99"/>
      <c r="J256" s="99"/>
      <c r="K256" s="99"/>
      <c r="L256" s="142"/>
    </row>
    <row r="257" spans="1:12" s="89" customFormat="1" ht="21.75" customHeight="1">
      <c r="A257" s="57" t="s">
        <v>556</v>
      </c>
      <c r="B257" s="92"/>
      <c r="C257" s="92">
        <v>3753.87</v>
      </c>
      <c r="D257" s="48"/>
      <c r="E257" s="50"/>
      <c r="F257" s="48"/>
      <c r="G257" s="99"/>
      <c r="H257" s="99"/>
      <c r="I257" s="99"/>
      <c r="J257" s="99"/>
      <c r="K257" s="99"/>
      <c r="L257" s="142"/>
    </row>
    <row r="258" spans="1:12" s="89" customFormat="1" ht="21.75" customHeight="1">
      <c r="A258" s="57" t="s">
        <v>557</v>
      </c>
      <c r="B258" s="92"/>
      <c r="C258" s="92">
        <v>4649.27</v>
      </c>
      <c r="D258" s="48"/>
      <c r="E258" s="50"/>
      <c r="F258" s="48"/>
      <c r="G258" s="99"/>
      <c r="H258" s="99"/>
      <c r="I258" s="99"/>
      <c r="J258" s="99"/>
      <c r="K258" s="99"/>
      <c r="L258" s="142"/>
    </row>
    <row r="259" spans="1:12" s="89" customFormat="1" ht="21.75" customHeight="1">
      <c r="A259" s="57" t="s">
        <v>558</v>
      </c>
      <c r="B259" s="92"/>
      <c r="C259" s="92">
        <v>100078.13</v>
      </c>
      <c r="D259" s="48"/>
      <c r="E259" s="50"/>
      <c r="F259" s="48"/>
      <c r="G259" s="99"/>
      <c r="H259" s="99"/>
      <c r="I259" s="99"/>
      <c r="J259" s="99"/>
      <c r="K259" s="99"/>
      <c r="L259" s="142"/>
    </row>
    <row r="260" spans="1:12" s="89" customFormat="1" ht="21.75" customHeight="1">
      <c r="A260" s="57" t="s">
        <v>559</v>
      </c>
      <c r="B260" s="92"/>
      <c r="C260" s="92">
        <v>17545.13</v>
      </c>
      <c r="D260" s="48"/>
      <c r="E260" s="50"/>
      <c r="F260" s="48"/>
      <c r="G260" s="99"/>
      <c r="H260" s="99"/>
      <c r="I260" s="99"/>
      <c r="J260" s="99"/>
      <c r="K260" s="99"/>
      <c r="L260" s="142"/>
    </row>
    <row r="261" spans="1:12" s="89" customFormat="1" ht="21.75" customHeight="1">
      <c r="A261" s="57" t="s">
        <v>560</v>
      </c>
      <c r="B261" s="92"/>
      <c r="C261" s="92">
        <v>16024.32</v>
      </c>
      <c r="D261" s="48"/>
      <c r="E261" s="50"/>
      <c r="F261" s="48"/>
      <c r="G261" s="99"/>
      <c r="H261" s="99"/>
      <c r="I261" s="99"/>
      <c r="J261" s="99"/>
      <c r="K261" s="99"/>
      <c r="L261" s="142"/>
    </row>
    <row r="262" spans="1:12" s="89" customFormat="1" ht="21.75" customHeight="1">
      <c r="A262" s="61" t="s">
        <v>561</v>
      </c>
      <c r="B262" s="93"/>
      <c r="C262" s="93">
        <v>110893</v>
      </c>
      <c r="D262" s="53"/>
      <c r="E262" s="54"/>
      <c r="F262" s="53"/>
      <c r="G262" s="99"/>
      <c r="H262" s="99"/>
      <c r="I262" s="99"/>
      <c r="J262" s="99"/>
      <c r="K262" s="99"/>
      <c r="L262" s="142"/>
    </row>
    <row r="263" spans="1:12" s="89" customFormat="1" ht="21.75" customHeight="1">
      <c r="A263" s="57" t="s">
        <v>562</v>
      </c>
      <c r="B263" s="92"/>
      <c r="C263" s="92">
        <v>35427.75</v>
      </c>
      <c r="D263" s="48"/>
      <c r="E263" s="50"/>
      <c r="F263" s="48"/>
      <c r="G263" s="99"/>
      <c r="H263" s="99"/>
      <c r="I263" s="99"/>
      <c r="J263" s="99"/>
      <c r="K263" s="99"/>
      <c r="L263" s="142"/>
    </row>
    <row r="264" spans="1:12" s="127" customFormat="1" ht="30" customHeight="1">
      <c r="A264" s="174" t="s">
        <v>101</v>
      </c>
      <c r="B264" s="166">
        <f>SUM(B247)</f>
        <v>10788319.01</v>
      </c>
      <c r="C264" s="166">
        <f>SUM(C247)</f>
        <v>798210.0399999999</v>
      </c>
      <c r="D264" s="167">
        <f>B264-C264</f>
        <v>9990108.97</v>
      </c>
      <c r="E264" s="168">
        <f>C264/B264*100</f>
        <v>7.398836086142024</v>
      </c>
      <c r="F264" s="167">
        <f>SUM(F247:F247)</f>
        <v>5849328.61</v>
      </c>
      <c r="G264" s="26"/>
      <c r="H264" s="26"/>
      <c r="I264" s="26"/>
      <c r="J264" s="26"/>
      <c r="K264" s="26"/>
      <c r="L264" s="100"/>
    </row>
    <row r="265" spans="1:12" s="127" customFormat="1" ht="34.5" customHeight="1">
      <c r="A265" s="195" t="s">
        <v>128</v>
      </c>
      <c r="B265" s="196">
        <f>SUM(B264)</f>
        <v>10788319.01</v>
      </c>
      <c r="C265" s="196">
        <f>SUM(C264)</f>
        <v>798210.0399999999</v>
      </c>
      <c r="D265" s="197">
        <f>B265-C265</f>
        <v>9990108.97</v>
      </c>
      <c r="E265" s="198">
        <f>C265/B265*100</f>
        <v>7.398836086142024</v>
      </c>
      <c r="F265" s="197">
        <f>F264</f>
        <v>5849328.61</v>
      </c>
      <c r="G265" s="26"/>
      <c r="H265" s="26"/>
      <c r="I265" s="26"/>
      <c r="J265" s="26"/>
      <c r="K265" s="26"/>
      <c r="L265" s="100"/>
    </row>
    <row r="266" spans="1:12" s="130" customFormat="1" ht="34.5" customHeight="1">
      <c r="A266" s="203" t="s">
        <v>47</v>
      </c>
      <c r="B266" s="204">
        <f>SUM(B89,B98,B107,B113,B124,B132,B136,B140,B145,B152,B160,B164,B187,B195,B235,B240,B245,B265)</f>
        <v>114540363.4</v>
      </c>
      <c r="C266" s="204">
        <f>SUM(C89,C98,C107,C113,C124,C132,C136,C140,C145,C152,C160,C164,C187,C195,C235,C240,C245,C265)</f>
        <v>15544582.530000001</v>
      </c>
      <c r="D266" s="218">
        <f>B266-C266</f>
        <v>98995780.87</v>
      </c>
      <c r="E266" s="198">
        <f>C266/B266*100</f>
        <v>13.5712704836765</v>
      </c>
      <c r="F266" s="197">
        <f>SUM(F89,F98,F107,F113,F124,F132,F136,F140,F145,F152,F160,F164,F187,F195,F235,F240,F245,F265)</f>
        <v>56722866.809999995</v>
      </c>
      <c r="G266" s="100"/>
      <c r="H266" s="100"/>
      <c r="I266" s="100"/>
      <c r="J266" s="100"/>
      <c r="K266" s="100"/>
      <c r="L266" s="159"/>
    </row>
    <row r="267" spans="1:12" s="261" customFormat="1" ht="18" customHeight="1">
      <c r="A267" s="255"/>
      <c r="B267" s="256" t="s">
        <v>107</v>
      </c>
      <c r="C267" s="256" t="s">
        <v>107</v>
      </c>
      <c r="D267" s="257" t="s">
        <v>107</v>
      </c>
      <c r="E267" s="258"/>
      <c r="F267" s="257" t="s">
        <v>107</v>
      </c>
      <c r="G267" s="260"/>
      <c r="H267" s="260"/>
      <c r="I267" s="260"/>
      <c r="J267" s="260"/>
      <c r="K267" s="260"/>
      <c r="L267" s="260"/>
    </row>
    <row r="268" spans="1:12" s="261" customFormat="1" ht="18" customHeight="1">
      <c r="A268" s="262"/>
      <c r="B268" s="263">
        <f>SUM(B89,B107,B113,B124,B132,B152)</f>
        <v>3920000</v>
      </c>
      <c r="C268" s="263">
        <f>SUM(C89,C107,C113,C124,C132,C152)</f>
        <v>829898.5799999998</v>
      </c>
      <c r="D268" s="264">
        <f>B268-C268</f>
        <v>3090101.42</v>
      </c>
      <c r="E268" s="265">
        <f>C268/B268*100</f>
        <v>21.17088214285714</v>
      </c>
      <c r="F268" s="264">
        <f>SUM(F89,F107,F113,F124,F132,F152)</f>
        <v>3083864.0899999994</v>
      </c>
      <c r="G268" s="260"/>
      <c r="H268" s="260"/>
      <c r="I268" s="260"/>
      <c r="J268" s="260"/>
      <c r="K268" s="260"/>
      <c r="L268" s="260"/>
    </row>
    <row r="269" spans="1:12" s="261" customFormat="1" ht="18" customHeight="1">
      <c r="A269" s="262"/>
      <c r="B269" s="267" t="s">
        <v>295</v>
      </c>
      <c r="C269" s="267" t="s">
        <v>295</v>
      </c>
      <c r="D269" s="268" t="s">
        <v>295</v>
      </c>
      <c r="E269" s="265"/>
      <c r="F269" s="268" t="s">
        <v>295</v>
      </c>
      <c r="G269" s="260"/>
      <c r="H269" s="260"/>
      <c r="I269" s="260"/>
      <c r="J269" s="260"/>
      <c r="K269" s="260"/>
      <c r="L269" s="260"/>
    </row>
    <row r="270" spans="1:12" s="261" customFormat="1" ht="18" customHeight="1">
      <c r="A270" s="262"/>
      <c r="B270" s="263">
        <f>SUM(B142,B164,B189,B192,B197,B218,B237,B242)</f>
        <v>4435000</v>
      </c>
      <c r="C270" s="263">
        <f>SUM(C142,C164,C189,C192,C197,C218,C237,C242)</f>
        <v>721448.2000000001</v>
      </c>
      <c r="D270" s="264">
        <f>B270-C270</f>
        <v>3713551.8</v>
      </c>
      <c r="E270" s="265">
        <f>C270/B270*100</f>
        <v>16.26715219842165</v>
      </c>
      <c r="F270" s="264">
        <f>SUM(F142,F164,F189,F192,F197,F218,F237,F242)</f>
        <v>1391776.0200000003</v>
      </c>
      <c r="G270" s="260"/>
      <c r="H270" s="260"/>
      <c r="I270" s="260"/>
      <c r="J270" s="260"/>
      <c r="K270" s="260"/>
      <c r="L270" s="260"/>
    </row>
    <row r="271" spans="1:12" s="261" customFormat="1" ht="18" customHeight="1">
      <c r="A271" s="269"/>
      <c r="B271" s="267" t="s">
        <v>108</v>
      </c>
      <c r="C271" s="267" t="s">
        <v>108</v>
      </c>
      <c r="D271" s="268" t="s">
        <v>108</v>
      </c>
      <c r="E271" s="268"/>
      <c r="F271" s="268" t="s">
        <v>108</v>
      </c>
      <c r="G271" s="260"/>
      <c r="H271" s="260"/>
      <c r="I271" s="260"/>
      <c r="J271" s="260"/>
      <c r="K271" s="260"/>
      <c r="L271" s="260"/>
    </row>
    <row r="272" spans="1:12" s="261" customFormat="1" ht="18" customHeight="1">
      <c r="A272" s="269"/>
      <c r="B272" s="263">
        <f>SUM(B136,B140,B143,B190,B193,B207,B226,B238,B243)</f>
        <v>31333000</v>
      </c>
      <c r="C272" s="263">
        <f>SUM(C136,C140,C143,C190,C193,C207,C226,C238,C243)</f>
        <v>5771585.569999999</v>
      </c>
      <c r="D272" s="264">
        <f>B272-C272</f>
        <v>25561414.43</v>
      </c>
      <c r="E272" s="265">
        <f>C272/B272*100</f>
        <v>18.42014990585006</v>
      </c>
      <c r="F272" s="264">
        <f>SUM(F136,F140,F143,F190,F193,F207,F226,F238,F243)</f>
        <v>11526732.520000001</v>
      </c>
      <c r="G272" s="260"/>
      <c r="H272" s="260"/>
      <c r="I272" s="260"/>
      <c r="J272" s="260"/>
      <c r="K272" s="260"/>
      <c r="L272" s="260"/>
    </row>
    <row r="273" spans="1:12" s="261" customFormat="1" ht="18" customHeight="1">
      <c r="A273" s="262"/>
      <c r="B273" s="267" t="s">
        <v>137</v>
      </c>
      <c r="C273" s="267" t="s">
        <v>137</v>
      </c>
      <c r="D273" s="268" t="s">
        <v>137</v>
      </c>
      <c r="E273" s="265"/>
      <c r="F273" s="268" t="s">
        <v>137</v>
      </c>
      <c r="G273" s="260"/>
      <c r="H273" s="260"/>
      <c r="I273" s="260"/>
      <c r="J273" s="260"/>
      <c r="K273" s="260"/>
      <c r="L273" s="260"/>
    </row>
    <row r="274" spans="1:12" s="261" customFormat="1" ht="18" customHeight="1">
      <c r="A274" s="262"/>
      <c r="B274" s="267" t="s">
        <v>505</v>
      </c>
      <c r="C274" s="267"/>
      <c r="D274" s="268"/>
      <c r="E274" s="265"/>
      <c r="F274" s="268"/>
      <c r="G274" s="260"/>
      <c r="H274" s="260"/>
      <c r="I274" s="260"/>
      <c r="J274" s="260"/>
      <c r="K274" s="260"/>
      <c r="L274" s="260"/>
    </row>
    <row r="275" spans="1:12" s="271" customFormat="1" ht="18" customHeight="1">
      <c r="A275" s="262"/>
      <c r="B275" s="263">
        <f>SUM(B177,B183)</f>
        <v>51730.26</v>
      </c>
      <c r="C275" s="263">
        <f>SUM(C187)</f>
        <v>51443</v>
      </c>
      <c r="D275" s="264">
        <f>B275+B277-C275</f>
        <v>150287.26</v>
      </c>
      <c r="E275" s="265">
        <f>SUM(C275/(B275+B277)*100)</f>
        <v>25.500884200516072</v>
      </c>
      <c r="F275" s="264">
        <f>SUM(F187)</f>
        <v>181132.78</v>
      </c>
      <c r="G275" s="270"/>
      <c r="H275" s="270"/>
      <c r="I275" s="270"/>
      <c r="J275" s="270"/>
      <c r="K275" s="270"/>
      <c r="L275" s="270"/>
    </row>
    <row r="276" spans="1:12" s="271" customFormat="1" ht="18" customHeight="1">
      <c r="A276" s="262"/>
      <c r="B276" s="267" t="s">
        <v>507</v>
      </c>
      <c r="C276" s="263"/>
      <c r="D276" s="264"/>
      <c r="E276" s="272"/>
      <c r="F276" s="264"/>
      <c r="G276" s="270"/>
      <c r="H276" s="270"/>
      <c r="I276" s="270"/>
      <c r="J276" s="270"/>
      <c r="K276" s="270"/>
      <c r="L276" s="270"/>
    </row>
    <row r="277" spans="1:12" s="271" customFormat="1" ht="18" customHeight="1">
      <c r="A277" s="262"/>
      <c r="B277" s="263">
        <f>SUM(B167,B172,B175,B181)</f>
        <v>150000</v>
      </c>
      <c r="C277" s="263"/>
      <c r="D277" s="264"/>
      <c r="E277" s="272"/>
      <c r="F277" s="264"/>
      <c r="G277" s="270"/>
      <c r="H277" s="270"/>
      <c r="I277" s="270"/>
      <c r="J277" s="270"/>
      <c r="K277" s="270"/>
      <c r="L277" s="270"/>
    </row>
    <row r="278" spans="1:12" s="261" customFormat="1" ht="18" customHeight="1">
      <c r="A278" s="262"/>
      <c r="B278" s="267" t="s">
        <v>293</v>
      </c>
      <c r="C278" s="267" t="s">
        <v>293</v>
      </c>
      <c r="D278" s="268" t="s">
        <v>293</v>
      </c>
      <c r="E278" s="265"/>
      <c r="F278" s="268" t="s">
        <v>293</v>
      </c>
      <c r="G278" s="260"/>
      <c r="H278" s="260"/>
      <c r="I278" s="260"/>
      <c r="J278" s="260"/>
      <c r="K278" s="260"/>
      <c r="L278" s="260"/>
    </row>
    <row r="279" spans="1:12" s="261" customFormat="1" ht="18" customHeight="1">
      <c r="A279" s="262"/>
      <c r="B279" s="263">
        <f>SUM(B160)</f>
        <v>0</v>
      </c>
      <c r="C279" s="263">
        <f>SUM(C160)</f>
        <v>0</v>
      </c>
      <c r="D279" s="264">
        <f>SUM(D160)</f>
        <v>0</v>
      </c>
      <c r="E279" s="265"/>
      <c r="F279" s="264">
        <f>SUM(F160)</f>
        <v>97340.25</v>
      </c>
      <c r="G279" s="260"/>
      <c r="H279" s="260"/>
      <c r="I279" s="260"/>
      <c r="J279" s="260"/>
      <c r="K279" s="260"/>
      <c r="L279" s="260"/>
    </row>
    <row r="280" spans="1:12" s="261" customFormat="1" ht="18" customHeight="1">
      <c r="A280" s="273"/>
      <c r="B280" s="267" t="s">
        <v>109</v>
      </c>
      <c r="C280" s="267" t="s">
        <v>109</v>
      </c>
      <c r="D280" s="268" t="s">
        <v>109</v>
      </c>
      <c r="E280" s="265"/>
      <c r="F280" s="268" t="s">
        <v>109</v>
      </c>
      <c r="G280" s="260"/>
      <c r="H280" s="260"/>
      <c r="I280" s="260"/>
      <c r="J280" s="260"/>
      <c r="K280" s="260"/>
      <c r="L280" s="260"/>
    </row>
    <row r="281" spans="1:12" s="261" customFormat="1" ht="18" customHeight="1">
      <c r="A281" s="273"/>
      <c r="B281" s="263">
        <f>SUM(B249,B93)</f>
        <v>65479082</v>
      </c>
      <c r="C281" s="263">
        <f>SUM(C265,C91)</f>
        <v>8170207.18</v>
      </c>
      <c r="D281" s="264">
        <f>B281+B284-C281</f>
        <v>66480425.96</v>
      </c>
      <c r="E281" s="265">
        <f>SUM(C281/(B281+B284)*100)</f>
        <v>10.944591942947852</v>
      </c>
      <c r="F281" s="264">
        <f>SUM(F265,F91)</f>
        <v>40442021.15</v>
      </c>
      <c r="G281" s="260"/>
      <c r="H281" s="260"/>
      <c r="I281" s="260"/>
      <c r="J281" s="260"/>
      <c r="K281" s="260"/>
      <c r="L281" s="260"/>
    </row>
    <row r="282" spans="1:12" s="261" customFormat="1" ht="18" customHeight="1">
      <c r="A282" s="273"/>
      <c r="B282" s="267" t="s">
        <v>110</v>
      </c>
      <c r="C282" s="267"/>
      <c r="D282" s="268"/>
      <c r="E282" s="265"/>
      <c r="F282" s="268"/>
      <c r="G282" s="260"/>
      <c r="H282" s="260"/>
      <c r="I282" s="260"/>
      <c r="J282" s="260"/>
      <c r="K282" s="260"/>
      <c r="L282" s="260"/>
    </row>
    <row r="283" spans="1:12" s="261" customFormat="1" ht="18" customHeight="1">
      <c r="A283" s="273"/>
      <c r="B283" s="267" t="s">
        <v>506</v>
      </c>
      <c r="C283" s="267"/>
      <c r="D283" s="268"/>
      <c r="E283" s="265"/>
      <c r="F283" s="268"/>
      <c r="G283" s="260"/>
      <c r="H283" s="260"/>
      <c r="I283" s="260"/>
      <c r="J283" s="260"/>
      <c r="K283" s="260"/>
      <c r="L283" s="260"/>
    </row>
    <row r="284" spans="1:12" s="261" customFormat="1" ht="18" customHeight="1">
      <c r="A284" s="274"/>
      <c r="B284" s="275">
        <f>SUM(B96,B251)</f>
        <v>9171551.14</v>
      </c>
      <c r="C284" s="275"/>
      <c r="D284" s="276"/>
      <c r="E284" s="277"/>
      <c r="F284" s="276"/>
      <c r="G284" s="260"/>
      <c r="H284" s="260"/>
      <c r="I284" s="260"/>
      <c r="J284" s="260"/>
      <c r="K284" s="260"/>
      <c r="L284" s="260"/>
    </row>
    <row r="285" spans="2:11" ht="15.75">
      <c r="B285" s="3"/>
      <c r="G285" s="100"/>
      <c r="H285" s="100"/>
      <c r="I285" s="100"/>
      <c r="J285" s="100"/>
      <c r="K285" s="100"/>
    </row>
    <row r="286" spans="1:11" s="159" customFormat="1" ht="15.75">
      <c r="A286" s="244"/>
      <c r="B286" s="106">
        <f>SUM(B268+B270+B272+B275+B277+B279+B281+B284)</f>
        <v>114540363.39999999</v>
      </c>
      <c r="C286" s="106">
        <f>SUM(C268+C270+C272+C275+C277+C279+C281+C284)</f>
        <v>15544582.53</v>
      </c>
      <c r="D286" s="106">
        <f>SUM(D268+D270+D272+D275+D277+D279+D281+D284)</f>
        <v>98995780.87</v>
      </c>
      <c r="E286" s="106"/>
      <c r="F286" s="106">
        <f>SUM(F268+F270+F272+F275+F277+F279+F281+F284)</f>
        <v>56722866.81</v>
      </c>
      <c r="G286" s="100"/>
      <c r="H286" s="100"/>
      <c r="I286" s="100"/>
      <c r="J286" s="100"/>
      <c r="K286" s="100"/>
    </row>
    <row r="287" spans="1:11" s="159" customFormat="1" ht="15.75">
      <c r="A287" s="244"/>
      <c r="B287" s="3"/>
      <c r="C287" s="2"/>
      <c r="D287" s="2"/>
      <c r="E287" s="245"/>
      <c r="F287" s="246"/>
      <c r="G287" s="100"/>
      <c r="H287" s="100"/>
      <c r="I287" s="100"/>
      <c r="J287" s="100"/>
      <c r="K287" s="100"/>
    </row>
    <row r="288" spans="1:11" s="159" customFormat="1" ht="15.75">
      <c r="A288" s="244"/>
      <c r="B288" s="3"/>
      <c r="C288" s="2"/>
      <c r="D288" s="2"/>
      <c r="E288" s="245"/>
      <c r="F288" s="246"/>
      <c r="G288" s="100"/>
      <c r="H288" s="100"/>
      <c r="I288" s="100"/>
      <c r="J288" s="100"/>
      <c r="K288" s="100"/>
    </row>
    <row r="289" spans="1:11" s="159" customFormat="1" ht="15.75">
      <c r="A289" s="244"/>
      <c r="B289" s="106"/>
      <c r="C289" s="2"/>
      <c r="D289" s="2"/>
      <c r="E289" s="245"/>
      <c r="F289" s="246"/>
      <c r="G289" s="100"/>
      <c r="H289" s="100"/>
      <c r="I289" s="100"/>
      <c r="J289" s="100"/>
      <c r="K289" s="100"/>
    </row>
    <row r="290" spans="1:11" s="159" customFormat="1" ht="15.75">
      <c r="A290" s="244"/>
      <c r="B290" s="3"/>
      <c r="C290" s="2"/>
      <c r="D290" s="2"/>
      <c r="E290" s="245"/>
      <c r="F290" s="246"/>
      <c r="G290" s="100"/>
      <c r="H290" s="100"/>
      <c r="I290" s="100"/>
      <c r="J290" s="100"/>
      <c r="K290" s="100"/>
    </row>
    <row r="291" spans="1:11" s="159" customFormat="1" ht="15.75">
      <c r="A291" s="244"/>
      <c r="B291" s="3"/>
      <c r="C291" s="2"/>
      <c r="D291" s="2"/>
      <c r="E291" s="245"/>
      <c r="F291" s="246"/>
      <c r="G291" s="100"/>
      <c r="H291" s="100"/>
      <c r="I291" s="100"/>
      <c r="J291" s="100"/>
      <c r="K291" s="100"/>
    </row>
    <row r="292" spans="1:11" s="159" customFormat="1" ht="15.75">
      <c r="A292" s="244"/>
      <c r="B292" s="3"/>
      <c r="C292" s="2"/>
      <c r="D292" s="2"/>
      <c r="E292" s="245"/>
      <c r="F292" s="246"/>
      <c r="G292" s="100"/>
      <c r="H292" s="100"/>
      <c r="I292" s="100"/>
      <c r="J292" s="100"/>
      <c r="K292" s="100"/>
    </row>
    <row r="293" spans="1:11" s="159" customFormat="1" ht="15.75">
      <c r="A293" s="244"/>
      <c r="B293" s="3"/>
      <c r="C293" s="2"/>
      <c r="D293" s="2"/>
      <c r="E293" s="245"/>
      <c r="F293" s="246"/>
      <c r="G293" s="100"/>
      <c r="H293" s="100"/>
      <c r="I293" s="100"/>
      <c r="J293" s="100"/>
      <c r="K293" s="100"/>
    </row>
    <row r="294" spans="1:11" s="159" customFormat="1" ht="15.75">
      <c r="A294" s="244"/>
      <c r="B294" s="3"/>
      <c r="C294" s="2"/>
      <c r="D294" s="2"/>
      <c r="E294" s="245"/>
      <c r="F294" s="246"/>
      <c r="G294" s="100"/>
      <c r="H294" s="100"/>
      <c r="I294" s="100"/>
      <c r="J294" s="100"/>
      <c r="K294" s="100"/>
    </row>
    <row r="295" spans="1:11" s="159" customFormat="1" ht="15.75">
      <c r="A295" s="244"/>
      <c r="B295" s="3"/>
      <c r="C295" s="2"/>
      <c r="D295" s="2"/>
      <c r="E295" s="245"/>
      <c r="F295" s="246"/>
      <c r="G295" s="100"/>
      <c r="H295" s="100"/>
      <c r="I295" s="100"/>
      <c r="J295" s="100"/>
      <c r="K295" s="100"/>
    </row>
    <row r="296" spans="1:11" s="159" customFormat="1" ht="15.75">
      <c r="A296" s="244"/>
      <c r="B296" s="3"/>
      <c r="C296" s="2"/>
      <c r="D296" s="2"/>
      <c r="E296" s="245"/>
      <c r="F296" s="246"/>
      <c r="G296" s="100"/>
      <c r="H296" s="100"/>
      <c r="I296" s="100"/>
      <c r="J296" s="100"/>
      <c r="K296" s="100"/>
    </row>
    <row r="297" spans="1:11" s="159" customFormat="1" ht="15.75">
      <c r="A297" s="244"/>
      <c r="B297" s="3"/>
      <c r="C297" s="2"/>
      <c r="D297" s="2"/>
      <c r="E297" s="245"/>
      <c r="F297" s="246"/>
      <c r="G297" s="100"/>
      <c r="H297" s="100"/>
      <c r="I297" s="100"/>
      <c r="J297" s="100"/>
      <c r="K297" s="100"/>
    </row>
    <row r="298" spans="1:11" s="159" customFormat="1" ht="15.75">
      <c r="A298" s="244"/>
      <c r="B298" s="3"/>
      <c r="C298" s="2"/>
      <c r="D298" s="2"/>
      <c r="E298" s="245"/>
      <c r="F298" s="246"/>
      <c r="G298" s="100"/>
      <c r="H298" s="100"/>
      <c r="I298" s="100"/>
      <c r="J298" s="100"/>
      <c r="K298" s="100"/>
    </row>
    <row r="299" spans="1:11" s="159" customFormat="1" ht="15.75">
      <c r="A299" s="244"/>
      <c r="B299" s="3"/>
      <c r="C299" s="2"/>
      <c r="D299" s="2"/>
      <c r="E299" s="245"/>
      <c r="F299" s="246"/>
      <c r="G299" s="100"/>
      <c r="H299" s="100"/>
      <c r="I299" s="100"/>
      <c r="J299" s="100"/>
      <c r="K299" s="100"/>
    </row>
    <row r="300" spans="1:11" s="159" customFormat="1" ht="15.75">
      <c r="A300" s="244"/>
      <c r="B300" s="3"/>
      <c r="C300" s="2"/>
      <c r="D300" s="2"/>
      <c r="E300" s="245"/>
      <c r="F300" s="246"/>
      <c r="G300" s="100"/>
      <c r="H300" s="100"/>
      <c r="I300" s="100"/>
      <c r="J300" s="100"/>
      <c r="K300" s="100"/>
    </row>
    <row r="301" spans="1:11" s="159" customFormat="1" ht="15.75">
      <c r="A301" s="244"/>
      <c r="B301" s="3"/>
      <c r="C301" s="2"/>
      <c r="D301" s="2"/>
      <c r="E301" s="245"/>
      <c r="F301" s="246"/>
      <c r="G301" s="100"/>
      <c r="H301" s="100"/>
      <c r="I301" s="100"/>
      <c r="J301" s="100"/>
      <c r="K301" s="100"/>
    </row>
    <row r="302" spans="1:11" s="159" customFormat="1" ht="15.75">
      <c r="A302" s="244"/>
      <c r="B302" s="3"/>
      <c r="C302" s="2"/>
      <c r="D302" s="2"/>
      <c r="E302" s="245"/>
      <c r="F302" s="246"/>
      <c r="G302" s="100"/>
      <c r="H302" s="100"/>
      <c r="I302" s="100"/>
      <c r="J302" s="100"/>
      <c r="K302" s="100"/>
    </row>
    <row r="303" spans="1:11" s="159" customFormat="1" ht="15.75">
      <c r="A303" s="244"/>
      <c r="B303" s="3"/>
      <c r="C303" s="2"/>
      <c r="D303" s="2"/>
      <c r="E303" s="245"/>
      <c r="F303" s="246"/>
      <c r="G303" s="100"/>
      <c r="H303" s="100"/>
      <c r="I303" s="100"/>
      <c r="J303" s="100"/>
      <c r="K303" s="100"/>
    </row>
    <row r="304" spans="1:11" s="159" customFormat="1" ht="15.75">
      <c r="A304" s="244"/>
      <c r="B304" s="3"/>
      <c r="C304" s="2"/>
      <c r="D304" s="2"/>
      <c r="E304" s="245"/>
      <c r="F304" s="246"/>
      <c r="G304" s="100"/>
      <c r="H304" s="100"/>
      <c r="I304" s="100"/>
      <c r="J304" s="100"/>
      <c r="K304" s="100"/>
    </row>
    <row r="305" spans="1:11" s="159" customFormat="1" ht="15.75">
      <c r="A305" s="244"/>
      <c r="B305" s="3"/>
      <c r="C305" s="2"/>
      <c r="D305" s="2"/>
      <c r="E305" s="245"/>
      <c r="F305" s="246"/>
      <c r="G305" s="100"/>
      <c r="H305" s="100"/>
      <c r="I305" s="100"/>
      <c r="J305" s="100"/>
      <c r="K305" s="100"/>
    </row>
    <row r="306" spans="1:11" s="159" customFormat="1" ht="15.75">
      <c r="A306" s="244"/>
      <c r="B306" s="3"/>
      <c r="C306" s="2"/>
      <c r="D306" s="2"/>
      <c r="E306" s="245"/>
      <c r="F306" s="246"/>
      <c r="G306" s="100"/>
      <c r="H306" s="100"/>
      <c r="I306" s="100"/>
      <c r="J306" s="100"/>
      <c r="K306" s="100"/>
    </row>
    <row r="307" spans="1:11" s="159" customFormat="1" ht="15.75">
      <c r="A307" s="244"/>
      <c r="B307" s="3"/>
      <c r="C307" s="2"/>
      <c r="D307" s="2"/>
      <c r="E307" s="245"/>
      <c r="F307" s="246"/>
      <c r="G307" s="100"/>
      <c r="H307" s="100"/>
      <c r="I307" s="100"/>
      <c r="J307" s="100"/>
      <c r="K307" s="100"/>
    </row>
    <row r="308" spans="1:11" s="159" customFormat="1" ht="15.75">
      <c r="A308" s="244"/>
      <c r="B308" s="3"/>
      <c r="C308" s="2"/>
      <c r="D308" s="2"/>
      <c r="E308" s="245"/>
      <c r="F308" s="246"/>
      <c r="G308" s="100"/>
      <c r="H308" s="100"/>
      <c r="I308" s="100"/>
      <c r="J308" s="100"/>
      <c r="K308" s="100"/>
    </row>
    <row r="309" spans="1:11" s="159" customFormat="1" ht="15.75">
      <c r="A309" s="244"/>
      <c r="B309" s="3"/>
      <c r="C309" s="2"/>
      <c r="D309" s="2"/>
      <c r="E309" s="245"/>
      <c r="F309" s="246"/>
      <c r="G309" s="100"/>
      <c r="H309" s="100"/>
      <c r="I309" s="100"/>
      <c r="J309" s="100"/>
      <c r="K309" s="100"/>
    </row>
    <row r="310" spans="1:11" s="159" customFormat="1" ht="15.75">
      <c r="A310" s="244"/>
      <c r="B310" s="3"/>
      <c r="C310" s="2"/>
      <c r="D310" s="2"/>
      <c r="E310" s="245"/>
      <c r="F310" s="246"/>
      <c r="G310" s="100"/>
      <c r="H310" s="100"/>
      <c r="I310" s="100"/>
      <c r="J310" s="100"/>
      <c r="K310" s="100"/>
    </row>
    <row r="311" spans="1:11" s="159" customFormat="1" ht="15.75">
      <c r="A311" s="244"/>
      <c r="B311" s="3"/>
      <c r="C311" s="2"/>
      <c r="D311" s="2"/>
      <c r="E311" s="245"/>
      <c r="F311" s="246"/>
      <c r="G311" s="100"/>
      <c r="H311" s="100"/>
      <c r="I311" s="100"/>
      <c r="J311" s="100"/>
      <c r="K311" s="100"/>
    </row>
    <row r="312" spans="1:11" s="159" customFormat="1" ht="15.75">
      <c r="A312" s="244"/>
      <c r="B312" s="3"/>
      <c r="C312" s="2"/>
      <c r="D312" s="2"/>
      <c r="E312" s="245"/>
      <c r="F312" s="246"/>
      <c r="G312" s="100"/>
      <c r="H312" s="100"/>
      <c r="I312" s="100"/>
      <c r="J312" s="100"/>
      <c r="K312" s="100"/>
    </row>
    <row r="313" spans="1:11" s="159" customFormat="1" ht="15.75">
      <c r="A313" s="244"/>
      <c r="B313" s="3"/>
      <c r="C313" s="2"/>
      <c r="D313" s="2"/>
      <c r="E313" s="245"/>
      <c r="F313" s="246"/>
      <c r="G313" s="100"/>
      <c r="H313" s="100"/>
      <c r="I313" s="100"/>
      <c r="J313" s="100"/>
      <c r="K313" s="100"/>
    </row>
    <row r="314" spans="1:11" s="159" customFormat="1" ht="15.75">
      <c r="A314" s="244"/>
      <c r="B314" s="3"/>
      <c r="C314" s="2"/>
      <c r="D314" s="2"/>
      <c r="E314" s="245"/>
      <c r="F314" s="246"/>
      <c r="G314" s="100"/>
      <c r="H314" s="100"/>
      <c r="I314" s="100"/>
      <c r="J314" s="100"/>
      <c r="K314" s="100"/>
    </row>
    <row r="315" spans="1:11" s="159" customFormat="1" ht="15.75">
      <c r="A315" s="244"/>
      <c r="B315" s="3"/>
      <c r="C315" s="2"/>
      <c r="D315" s="2"/>
      <c r="E315" s="245"/>
      <c r="F315" s="246"/>
      <c r="G315" s="100"/>
      <c r="H315" s="100"/>
      <c r="I315" s="100"/>
      <c r="J315" s="100"/>
      <c r="K315" s="100"/>
    </row>
    <row r="316" spans="1:11" s="159" customFormat="1" ht="15.75">
      <c r="A316" s="244"/>
      <c r="B316" s="3"/>
      <c r="C316" s="2"/>
      <c r="D316" s="2"/>
      <c r="E316" s="245"/>
      <c r="F316" s="246"/>
      <c r="G316" s="100"/>
      <c r="H316" s="100"/>
      <c r="I316" s="100"/>
      <c r="J316" s="100"/>
      <c r="K316" s="100"/>
    </row>
    <row r="317" spans="1:6" s="159" customFormat="1" ht="15.75">
      <c r="A317" s="244"/>
      <c r="B317" s="3"/>
      <c r="C317" s="2"/>
      <c r="D317" s="2"/>
      <c r="E317" s="245"/>
      <c r="F317" s="246"/>
    </row>
    <row r="318" spans="1:12" s="68" customFormat="1" ht="15.75">
      <c r="A318" s="244"/>
      <c r="B318" s="3"/>
      <c r="C318" s="2"/>
      <c r="D318" s="2"/>
      <c r="E318" s="245"/>
      <c r="F318" s="246"/>
      <c r="G318" s="159"/>
      <c r="H318" s="159"/>
      <c r="I318" s="159"/>
      <c r="J318" s="159"/>
      <c r="K318" s="159"/>
      <c r="L318" s="159"/>
    </row>
    <row r="319" spans="1:12" s="68" customFormat="1" ht="15.75">
      <c r="A319" s="244"/>
      <c r="B319" s="3"/>
      <c r="C319" s="2"/>
      <c r="D319" s="2"/>
      <c r="E319" s="245"/>
      <c r="F319" s="246"/>
      <c r="G319" s="159"/>
      <c r="H319" s="159"/>
      <c r="I319" s="159"/>
      <c r="J319" s="159"/>
      <c r="K319" s="159"/>
      <c r="L319" s="159"/>
    </row>
    <row r="320" spans="1:12" s="68" customFormat="1" ht="15.75">
      <c r="A320" s="244"/>
      <c r="B320" s="3"/>
      <c r="C320" s="2"/>
      <c r="D320" s="2"/>
      <c r="E320" s="245"/>
      <c r="F320" s="246"/>
      <c r="G320" s="159"/>
      <c r="H320" s="159"/>
      <c r="I320" s="159"/>
      <c r="J320" s="159"/>
      <c r="K320" s="159"/>
      <c r="L320" s="159"/>
    </row>
    <row r="321" spans="1:12" s="68" customFormat="1" ht="15.75">
      <c r="A321" s="244"/>
      <c r="B321" s="3"/>
      <c r="C321" s="2"/>
      <c r="D321" s="2"/>
      <c r="E321" s="245"/>
      <c r="F321" s="246"/>
      <c r="G321" s="159"/>
      <c r="H321" s="159"/>
      <c r="I321" s="159"/>
      <c r="J321" s="159"/>
      <c r="K321" s="159"/>
      <c r="L321" s="159"/>
    </row>
    <row r="322" spans="1:12" s="68" customFormat="1" ht="15.75">
      <c r="A322" s="244"/>
      <c r="B322" s="3"/>
      <c r="C322" s="2"/>
      <c r="D322" s="2"/>
      <c r="E322" s="245"/>
      <c r="F322" s="246"/>
      <c r="G322" s="159"/>
      <c r="H322" s="159"/>
      <c r="I322" s="159"/>
      <c r="J322" s="159"/>
      <c r="K322" s="159"/>
      <c r="L322" s="159"/>
    </row>
    <row r="323" spans="1:12" s="68" customFormat="1" ht="15.75">
      <c r="A323" s="244"/>
      <c r="B323" s="3"/>
      <c r="C323" s="2"/>
      <c r="D323" s="2"/>
      <c r="E323" s="245"/>
      <c r="F323" s="246"/>
      <c r="G323" s="159"/>
      <c r="H323" s="159"/>
      <c r="I323" s="159"/>
      <c r="J323" s="159"/>
      <c r="K323" s="159"/>
      <c r="L323" s="159"/>
    </row>
    <row r="324" spans="1:12" s="68" customFormat="1" ht="15.75">
      <c r="A324" s="244"/>
      <c r="B324" s="3"/>
      <c r="C324" s="2"/>
      <c r="D324" s="2"/>
      <c r="E324" s="245"/>
      <c r="F324" s="246"/>
      <c r="G324" s="159"/>
      <c r="H324" s="159"/>
      <c r="I324" s="159"/>
      <c r="J324" s="159"/>
      <c r="K324" s="159"/>
      <c r="L324" s="159"/>
    </row>
    <row r="325" spans="1:12" s="68" customFormat="1" ht="15.75">
      <c r="A325" s="244"/>
      <c r="B325" s="3"/>
      <c r="C325" s="2"/>
      <c r="D325" s="2"/>
      <c r="E325" s="245"/>
      <c r="F325" s="246"/>
      <c r="G325" s="159"/>
      <c r="H325" s="159"/>
      <c r="I325" s="159"/>
      <c r="J325" s="159"/>
      <c r="K325" s="159"/>
      <c r="L325" s="159"/>
    </row>
    <row r="326" spans="1:12" s="68" customFormat="1" ht="15.75">
      <c r="A326" s="244"/>
      <c r="B326" s="3"/>
      <c r="C326" s="2"/>
      <c r="D326" s="2"/>
      <c r="E326" s="245"/>
      <c r="F326" s="246"/>
      <c r="G326" s="159"/>
      <c r="H326" s="159"/>
      <c r="I326" s="159"/>
      <c r="J326" s="159"/>
      <c r="K326" s="159"/>
      <c r="L326" s="159"/>
    </row>
    <row r="327" spans="1:12" s="68" customFormat="1" ht="15.75">
      <c r="A327" s="244"/>
      <c r="B327" s="3"/>
      <c r="C327" s="2"/>
      <c r="D327" s="2"/>
      <c r="E327" s="245"/>
      <c r="F327" s="246"/>
      <c r="G327" s="159"/>
      <c r="H327" s="159"/>
      <c r="I327" s="159"/>
      <c r="J327" s="159"/>
      <c r="K327" s="159"/>
      <c r="L327" s="159"/>
    </row>
    <row r="328" spans="1:12" s="68" customFormat="1" ht="15.75">
      <c r="A328" s="244"/>
      <c r="B328" s="3"/>
      <c r="C328" s="2"/>
      <c r="D328" s="2"/>
      <c r="E328" s="245"/>
      <c r="F328" s="246"/>
      <c r="G328" s="159"/>
      <c r="H328" s="159"/>
      <c r="I328" s="159"/>
      <c r="J328" s="159"/>
      <c r="K328" s="159"/>
      <c r="L328" s="159"/>
    </row>
    <row r="329" spans="1:12" s="68" customFormat="1" ht="15.75">
      <c r="A329" s="244"/>
      <c r="B329" s="3"/>
      <c r="C329" s="2"/>
      <c r="D329" s="2"/>
      <c r="E329" s="245"/>
      <c r="F329" s="246"/>
      <c r="G329" s="159"/>
      <c r="H329" s="159"/>
      <c r="I329" s="159"/>
      <c r="J329" s="159"/>
      <c r="K329" s="159"/>
      <c r="L329" s="159"/>
    </row>
    <row r="330" spans="1:12" s="68" customFormat="1" ht="15.75">
      <c r="A330" s="244"/>
      <c r="B330" s="3"/>
      <c r="C330" s="2"/>
      <c r="D330" s="2"/>
      <c r="E330" s="245"/>
      <c r="F330" s="246"/>
      <c r="G330" s="159"/>
      <c r="H330" s="159"/>
      <c r="I330" s="159"/>
      <c r="J330" s="159"/>
      <c r="K330" s="159"/>
      <c r="L330" s="159"/>
    </row>
    <row r="331" spans="1:12" s="68" customFormat="1" ht="15.75">
      <c r="A331" s="244"/>
      <c r="B331" s="3"/>
      <c r="C331" s="2"/>
      <c r="D331" s="2"/>
      <c r="E331" s="245"/>
      <c r="F331" s="246"/>
      <c r="G331" s="159"/>
      <c r="H331" s="159"/>
      <c r="I331" s="159"/>
      <c r="J331" s="159"/>
      <c r="K331" s="159"/>
      <c r="L331" s="159"/>
    </row>
    <row r="332" spans="1:12" s="68" customFormat="1" ht="15.75">
      <c r="A332" s="244"/>
      <c r="B332" s="3"/>
      <c r="C332" s="2"/>
      <c r="D332" s="2"/>
      <c r="E332" s="245"/>
      <c r="F332" s="246"/>
      <c r="G332" s="159"/>
      <c r="H332" s="159"/>
      <c r="I332" s="159"/>
      <c r="J332" s="159"/>
      <c r="K332" s="159"/>
      <c r="L332" s="159"/>
    </row>
    <row r="333" spans="1:12" s="68" customFormat="1" ht="15.75">
      <c r="A333" s="244"/>
      <c r="B333" s="3"/>
      <c r="C333" s="2"/>
      <c r="D333" s="2"/>
      <c r="E333" s="245"/>
      <c r="F333" s="246"/>
      <c r="G333" s="159"/>
      <c r="H333" s="159"/>
      <c r="I333" s="159"/>
      <c r="J333" s="159"/>
      <c r="K333" s="159"/>
      <c r="L333" s="159"/>
    </row>
    <row r="334" spans="1:12" s="68" customFormat="1" ht="15.75">
      <c r="A334" s="244"/>
      <c r="B334" s="3"/>
      <c r="C334" s="2"/>
      <c r="D334" s="2"/>
      <c r="E334" s="245"/>
      <c r="F334" s="246"/>
      <c r="G334" s="159"/>
      <c r="H334" s="159"/>
      <c r="I334" s="159"/>
      <c r="J334" s="159"/>
      <c r="K334" s="159"/>
      <c r="L334" s="159"/>
    </row>
    <row r="335" spans="1:12" s="68" customFormat="1" ht="15.75">
      <c r="A335" s="244"/>
      <c r="B335" s="3"/>
      <c r="C335" s="2"/>
      <c r="D335" s="2"/>
      <c r="E335" s="245"/>
      <c r="F335" s="246"/>
      <c r="G335" s="159"/>
      <c r="H335" s="159"/>
      <c r="I335" s="159"/>
      <c r="J335" s="159"/>
      <c r="K335" s="159"/>
      <c r="L335" s="159"/>
    </row>
    <row r="336" spans="1:12" s="68" customFormat="1" ht="15.75">
      <c r="A336" s="244"/>
      <c r="B336" s="3"/>
      <c r="C336" s="2"/>
      <c r="D336" s="2"/>
      <c r="E336" s="245"/>
      <c r="F336" s="246"/>
      <c r="G336" s="159"/>
      <c r="H336" s="159"/>
      <c r="I336" s="159"/>
      <c r="J336" s="159"/>
      <c r="K336" s="159"/>
      <c r="L336" s="159"/>
    </row>
    <row r="337" spans="1:12" s="68" customFormat="1" ht="15.75">
      <c r="A337" s="244"/>
      <c r="B337" s="3"/>
      <c r="C337" s="2"/>
      <c r="D337" s="2"/>
      <c r="E337" s="245"/>
      <c r="F337" s="246"/>
      <c r="G337" s="159"/>
      <c r="H337" s="159"/>
      <c r="I337" s="159"/>
      <c r="J337" s="159"/>
      <c r="K337" s="159"/>
      <c r="L337" s="159"/>
    </row>
    <row r="338" spans="1:12" s="68" customFormat="1" ht="15.75">
      <c r="A338" s="244"/>
      <c r="B338" s="3"/>
      <c r="C338" s="2"/>
      <c r="D338" s="2"/>
      <c r="E338" s="245"/>
      <c r="F338" s="246"/>
      <c r="G338" s="159"/>
      <c r="H338" s="159"/>
      <c r="I338" s="159"/>
      <c r="J338" s="159"/>
      <c r="K338" s="159"/>
      <c r="L338" s="159"/>
    </row>
    <row r="339" spans="1:12" s="68" customFormat="1" ht="15.75">
      <c r="A339" s="244"/>
      <c r="B339" s="3"/>
      <c r="C339" s="2"/>
      <c r="D339" s="2"/>
      <c r="E339" s="245"/>
      <c r="F339" s="246"/>
      <c r="G339" s="159"/>
      <c r="H339" s="159"/>
      <c r="I339" s="159"/>
      <c r="J339" s="159"/>
      <c r="K339" s="159"/>
      <c r="L339" s="159"/>
    </row>
    <row r="340" spans="1:12" s="68" customFormat="1" ht="15.75">
      <c r="A340" s="244"/>
      <c r="B340" s="3"/>
      <c r="C340" s="2"/>
      <c r="D340" s="2"/>
      <c r="E340" s="245"/>
      <c r="F340" s="246"/>
      <c r="G340" s="159"/>
      <c r="H340" s="159"/>
      <c r="I340" s="159"/>
      <c r="J340" s="159"/>
      <c r="K340" s="159"/>
      <c r="L340" s="159"/>
    </row>
    <row r="341" spans="1:12" s="68" customFormat="1" ht="15.75">
      <c r="A341" s="244"/>
      <c r="B341" s="3"/>
      <c r="C341" s="2"/>
      <c r="D341" s="2"/>
      <c r="E341" s="245"/>
      <c r="F341" s="246"/>
      <c r="G341" s="159"/>
      <c r="H341" s="159"/>
      <c r="I341" s="159"/>
      <c r="J341" s="159"/>
      <c r="K341" s="159"/>
      <c r="L341" s="159"/>
    </row>
    <row r="342" spans="1:12" s="68" customFormat="1" ht="15.75">
      <c r="A342" s="244"/>
      <c r="B342" s="3"/>
      <c r="C342" s="2"/>
      <c r="D342" s="2"/>
      <c r="E342" s="245"/>
      <c r="F342" s="246"/>
      <c r="G342" s="159"/>
      <c r="H342" s="159"/>
      <c r="I342" s="159"/>
      <c r="J342" s="159"/>
      <c r="K342" s="159"/>
      <c r="L342" s="159"/>
    </row>
    <row r="343" spans="1:12" s="68" customFormat="1" ht="15.75">
      <c r="A343" s="244"/>
      <c r="B343" s="3"/>
      <c r="C343" s="2"/>
      <c r="D343" s="2"/>
      <c r="E343" s="245"/>
      <c r="F343" s="246"/>
      <c r="G343" s="159"/>
      <c r="H343" s="159"/>
      <c r="I343" s="159"/>
      <c r="J343" s="159"/>
      <c r="K343" s="159"/>
      <c r="L343" s="159"/>
    </row>
    <row r="344" spans="1:12" s="68" customFormat="1" ht="15.75">
      <c r="A344" s="244"/>
      <c r="B344" s="3"/>
      <c r="C344" s="2"/>
      <c r="D344" s="2"/>
      <c r="E344" s="245"/>
      <c r="F344" s="246"/>
      <c r="G344" s="159"/>
      <c r="H344" s="159"/>
      <c r="I344" s="159"/>
      <c r="J344" s="159"/>
      <c r="K344" s="159"/>
      <c r="L344" s="159"/>
    </row>
    <row r="345" spans="1:12" s="68" customFormat="1" ht="15.75">
      <c r="A345" s="244"/>
      <c r="B345" s="3"/>
      <c r="C345" s="2"/>
      <c r="D345" s="2"/>
      <c r="E345" s="245"/>
      <c r="F345" s="246"/>
      <c r="G345" s="159"/>
      <c r="H345" s="159"/>
      <c r="I345" s="159"/>
      <c r="J345" s="159"/>
      <c r="K345" s="159"/>
      <c r="L345" s="159"/>
    </row>
    <row r="346" spans="1:12" s="68" customFormat="1" ht="15.75">
      <c r="A346" s="244"/>
      <c r="B346" s="3"/>
      <c r="C346" s="2"/>
      <c r="D346" s="2"/>
      <c r="E346" s="245"/>
      <c r="F346" s="246"/>
      <c r="G346" s="159"/>
      <c r="H346" s="159"/>
      <c r="I346" s="159"/>
      <c r="J346" s="159"/>
      <c r="K346" s="159"/>
      <c r="L346" s="159"/>
    </row>
    <row r="347" spans="1:12" s="68" customFormat="1" ht="15.75">
      <c r="A347" s="244"/>
      <c r="B347" s="3"/>
      <c r="C347" s="2"/>
      <c r="D347" s="2"/>
      <c r="E347" s="245"/>
      <c r="F347" s="246"/>
      <c r="G347" s="159"/>
      <c r="H347" s="159"/>
      <c r="I347" s="159"/>
      <c r="J347" s="159"/>
      <c r="K347" s="159"/>
      <c r="L347" s="159"/>
    </row>
    <row r="348" spans="1:12" s="68" customFormat="1" ht="15.75">
      <c r="A348" s="244"/>
      <c r="B348" s="3"/>
      <c r="C348" s="2"/>
      <c r="D348" s="2"/>
      <c r="E348" s="245"/>
      <c r="F348" s="246"/>
      <c r="G348" s="159"/>
      <c r="H348" s="159"/>
      <c r="I348" s="159"/>
      <c r="J348" s="159"/>
      <c r="K348" s="159"/>
      <c r="L348" s="159"/>
    </row>
    <row r="349" spans="1:12" s="68" customFormat="1" ht="15.75">
      <c r="A349" s="244"/>
      <c r="B349" s="3"/>
      <c r="C349" s="2"/>
      <c r="D349" s="2"/>
      <c r="E349" s="245"/>
      <c r="F349" s="246"/>
      <c r="G349" s="159"/>
      <c r="H349" s="159"/>
      <c r="I349" s="159"/>
      <c r="J349" s="159"/>
      <c r="K349" s="159"/>
      <c r="L349" s="159"/>
    </row>
    <row r="350" spans="1:12" s="68" customFormat="1" ht="15.75">
      <c r="A350" s="244"/>
      <c r="B350" s="3"/>
      <c r="C350" s="2"/>
      <c r="D350" s="2"/>
      <c r="E350" s="245"/>
      <c r="F350" s="246"/>
      <c r="G350" s="159"/>
      <c r="H350" s="159"/>
      <c r="I350" s="159"/>
      <c r="J350" s="159"/>
      <c r="K350" s="159"/>
      <c r="L350" s="159"/>
    </row>
    <row r="351" spans="1:12" s="68" customFormat="1" ht="15.75">
      <c r="A351" s="244"/>
      <c r="B351" s="3"/>
      <c r="C351" s="2"/>
      <c r="D351" s="2"/>
      <c r="E351" s="245"/>
      <c r="F351" s="246"/>
      <c r="G351" s="159"/>
      <c r="H351" s="159"/>
      <c r="I351" s="159"/>
      <c r="J351" s="159"/>
      <c r="K351" s="159"/>
      <c r="L351" s="159"/>
    </row>
    <row r="352" spans="1:12" s="68" customFormat="1" ht="15.75">
      <c r="A352" s="244"/>
      <c r="B352" s="3"/>
      <c r="C352" s="2"/>
      <c r="D352" s="2"/>
      <c r="E352" s="245"/>
      <c r="F352" s="246"/>
      <c r="G352" s="159"/>
      <c r="H352" s="159"/>
      <c r="I352" s="159"/>
      <c r="J352" s="159"/>
      <c r="K352" s="159"/>
      <c r="L352" s="159"/>
    </row>
    <row r="353" spans="1:12" s="68" customFormat="1" ht="15.75">
      <c r="A353" s="244"/>
      <c r="B353" s="3"/>
      <c r="C353" s="2"/>
      <c r="D353" s="2"/>
      <c r="E353" s="245"/>
      <c r="F353" s="246"/>
      <c r="G353" s="159"/>
      <c r="H353" s="159"/>
      <c r="I353" s="159"/>
      <c r="J353" s="159"/>
      <c r="K353" s="159"/>
      <c r="L353" s="159"/>
    </row>
    <row r="354" spans="1:12" s="68" customFormat="1" ht="15.75">
      <c r="A354" s="244"/>
      <c r="B354" s="3"/>
      <c r="C354" s="2"/>
      <c r="D354" s="2"/>
      <c r="E354" s="245"/>
      <c r="F354" s="246"/>
      <c r="G354" s="159"/>
      <c r="H354" s="159"/>
      <c r="I354" s="159"/>
      <c r="J354" s="159"/>
      <c r="K354" s="159"/>
      <c r="L354" s="159"/>
    </row>
    <row r="355" spans="1:12" s="68" customFormat="1" ht="15.75">
      <c r="A355" s="244"/>
      <c r="B355" s="3"/>
      <c r="C355" s="2"/>
      <c r="D355" s="2"/>
      <c r="E355" s="245"/>
      <c r="F355" s="246"/>
      <c r="G355" s="159"/>
      <c r="H355" s="159"/>
      <c r="I355" s="159"/>
      <c r="J355" s="159"/>
      <c r="K355" s="159"/>
      <c r="L355" s="159"/>
    </row>
    <row r="356" spans="1:12" s="68" customFormat="1" ht="15.75">
      <c r="A356" s="244"/>
      <c r="B356" s="3"/>
      <c r="C356" s="2"/>
      <c r="D356" s="2"/>
      <c r="E356" s="245"/>
      <c r="F356" s="246"/>
      <c r="G356" s="159"/>
      <c r="H356" s="159"/>
      <c r="I356" s="159"/>
      <c r="J356" s="159"/>
      <c r="K356" s="159"/>
      <c r="L356" s="159"/>
    </row>
    <row r="357" spans="1:12" s="68" customFormat="1" ht="15.75">
      <c r="A357" s="244"/>
      <c r="B357" s="3"/>
      <c r="C357" s="2"/>
      <c r="D357" s="2"/>
      <c r="E357" s="245"/>
      <c r="F357" s="246"/>
      <c r="G357" s="159"/>
      <c r="H357" s="159"/>
      <c r="I357" s="159"/>
      <c r="J357" s="159"/>
      <c r="K357" s="159"/>
      <c r="L357" s="159"/>
    </row>
    <row r="358" spans="1:12" s="68" customFormat="1" ht="15.75">
      <c r="A358" s="244"/>
      <c r="B358" s="2"/>
      <c r="C358" s="2"/>
      <c r="D358" s="2"/>
      <c r="E358" s="245"/>
      <c r="F358" s="246"/>
      <c r="G358" s="159"/>
      <c r="H358" s="159"/>
      <c r="I358" s="159"/>
      <c r="J358" s="159"/>
      <c r="K358" s="159"/>
      <c r="L358" s="159"/>
    </row>
    <row r="359" spans="1:12" s="68" customFormat="1" ht="15.75">
      <c r="A359" s="244"/>
      <c r="B359" s="2"/>
      <c r="C359" s="2"/>
      <c r="D359" s="2"/>
      <c r="E359" s="245"/>
      <c r="F359" s="246"/>
      <c r="G359" s="159"/>
      <c r="H359" s="159"/>
      <c r="I359" s="159"/>
      <c r="J359" s="159"/>
      <c r="K359" s="159"/>
      <c r="L359" s="159"/>
    </row>
    <row r="360" spans="1:12" s="68" customFormat="1" ht="15.75">
      <c r="A360" s="244"/>
      <c r="B360" s="2"/>
      <c r="C360" s="2"/>
      <c r="D360" s="2"/>
      <c r="E360" s="245"/>
      <c r="F360" s="246"/>
      <c r="G360" s="159"/>
      <c r="H360" s="159"/>
      <c r="I360" s="159"/>
      <c r="J360" s="159"/>
      <c r="K360" s="159"/>
      <c r="L360" s="159"/>
    </row>
    <row r="361" spans="1:12" s="68" customFormat="1" ht="15.75">
      <c r="A361" s="244"/>
      <c r="B361" s="2"/>
      <c r="C361" s="2"/>
      <c r="D361" s="2"/>
      <c r="E361" s="245"/>
      <c r="F361" s="246"/>
      <c r="G361" s="159"/>
      <c r="H361" s="159"/>
      <c r="I361" s="159"/>
      <c r="J361" s="159"/>
      <c r="K361" s="159"/>
      <c r="L361" s="159"/>
    </row>
    <row r="362" spans="1:12" s="68" customFormat="1" ht="15.75">
      <c r="A362" s="244"/>
      <c r="B362" s="2"/>
      <c r="C362" s="2"/>
      <c r="D362" s="2"/>
      <c r="E362" s="245"/>
      <c r="F362" s="246"/>
      <c r="G362" s="159"/>
      <c r="H362" s="159"/>
      <c r="I362" s="159"/>
      <c r="J362" s="159"/>
      <c r="K362" s="159"/>
      <c r="L362" s="159"/>
    </row>
    <row r="363" spans="1:12" s="68" customFormat="1" ht="15.75">
      <c r="A363" s="244"/>
      <c r="B363" s="2"/>
      <c r="C363" s="2"/>
      <c r="D363" s="2"/>
      <c r="E363" s="245"/>
      <c r="F363" s="246"/>
      <c r="G363" s="159"/>
      <c r="H363" s="159"/>
      <c r="I363" s="159"/>
      <c r="J363" s="159"/>
      <c r="K363" s="159"/>
      <c r="L363" s="159"/>
    </row>
    <row r="364" spans="1:12" s="68" customFormat="1" ht="15.75">
      <c r="A364" s="244"/>
      <c r="B364" s="2"/>
      <c r="C364" s="2"/>
      <c r="D364" s="2"/>
      <c r="E364" s="245"/>
      <c r="F364" s="246"/>
      <c r="G364" s="159"/>
      <c r="H364" s="159"/>
      <c r="I364" s="159"/>
      <c r="J364" s="159"/>
      <c r="K364" s="159"/>
      <c r="L364" s="159"/>
    </row>
    <row r="365" spans="1:12" s="68" customFormat="1" ht="15.75">
      <c r="A365" s="244"/>
      <c r="B365" s="2"/>
      <c r="C365" s="2"/>
      <c r="D365" s="2"/>
      <c r="E365" s="245"/>
      <c r="F365" s="246"/>
      <c r="G365" s="159"/>
      <c r="H365" s="159"/>
      <c r="I365" s="159"/>
      <c r="J365" s="159"/>
      <c r="K365" s="159"/>
      <c r="L365" s="159"/>
    </row>
    <row r="366" spans="1:12" s="68" customFormat="1" ht="15.75">
      <c r="A366" s="244"/>
      <c r="B366" s="2"/>
      <c r="C366" s="2"/>
      <c r="D366" s="2"/>
      <c r="E366" s="245"/>
      <c r="F366" s="246"/>
      <c r="G366" s="159"/>
      <c r="H366" s="159"/>
      <c r="I366" s="159"/>
      <c r="J366" s="159"/>
      <c r="K366" s="159"/>
      <c r="L366" s="159"/>
    </row>
    <row r="367" spans="1:12" s="68" customFormat="1" ht="15.75">
      <c r="A367" s="244"/>
      <c r="B367" s="2"/>
      <c r="C367" s="2"/>
      <c r="D367" s="2"/>
      <c r="E367" s="245"/>
      <c r="F367" s="246"/>
      <c r="G367" s="159"/>
      <c r="H367" s="159"/>
      <c r="I367" s="159"/>
      <c r="J367" s="159"/>
      <c r="K367" s="159"/>
      <c r="L367" s="159"/>
    </row>
    <row r="368" spans="1:12" s="68" customFormat="1" ht="15.75">
      <c r="A368" s="244"/>
      <c r="B368" s="2"/>
      <c r="C368" s="2"/>
      <c r="D368" s="2"/>
      <c r="E368" s="245"/>
      <c r="F368" s="246"/>
      <c r="G368" s="159"/>
      <c r="H368" s="159"/>
      <c r="I368" s="159"/>
      <c r="J368" s="159"/>
      <c r="K368" s="159"/>
      <c r="L368" s="159"/>
    </row>
    <row r="369" spans="1:12" s="68" customFormat="1" ht="15.75">
      <c r="A369" s="244"/>
      <c r="B369" s="2"/>
      <c r="C369" s="2"/>
      <c r="D369" s="2"/>
      <c r="E369" s="245"/>
      <c r="F369" s="246"/>
      <c r="G369" s="159"/>
      <c r="H369" s="159"/>
      <c r="I369" s="159"/>
      <c r="J369" s="159"/>
      <c r="K369" s="159"/>
      <c r="L369" s="159"/>
    </row>
    <row r="370" spans="1:12" s="68" customFormat="1" ht="15.75">
      <c r="A370" s="244"/>
      <c r="B370" s="2"/>
      <c r="C370" s="2"/>
      <c r="D370" s="2"/>
      <c r="E370" s="245"/>
      <c r="F370" s="246"/>
      <c r="G370" s="159"/>
      <c r="H370" s="159"/>
      <c r="I370" s="159"/>
      <c r="J370" s="159"/>
      <c r="K370" s="159"/>
      <c r="L370" s="159"/>
    </row>
    <row r="371" spans="1:12" s="68" customFormat="1" ht="15.75">
      <c r="A371" s="244"/>
      <c r="B371" s="2"/>
      <c r="C371" s="2"/>
      <c r="D371" s="2"/>
      <c r="E371" s="245"/>
      <c r="F371" s="246"/>
      <c r="G371" s="159"/>
      <c r="H371" s="159"/>
      <c r="I371" s="159"/>
      <c r="J371" s="159"/>
      <c r="K371" s="159"/>
      <c r="L371" s="159"/>
    </row>
    <row r="372" spans="1:12" s="68" customFormat="1" ht="15.75">
      <c r="A372" s="244"/>
      <c r="B372" s="2"/>
      <c r="C372" s="2"/>
      <c r="D372" s="2"/>
      <c r="E372" s="245"/>
      <c r="F372" s="246"/>
      <c r="G372" s="159"/>
      <c r="H372" s="159"/>
      <c r="I372" s="159"/>
      <c r="J372" s="159"/>
      <c r="K372" s="159"/>
      <c r="L372" s="159"/>
    </row>
    <row r="373" spans="1:12" s="68" customFormat="1" ht="15.75">
      <c r="A373" s="244"/>
      <c r="B373" s="2"/>
      <c r="C373" s="2"/>
      <c r="D373" s="2"/>
      <c r="E373" s="245"/>
      <c r="F373" s="246"/>
      <c r="G373" s="159"/>
      <c r="H373" s="159"/>
      <c r="I373" s="159"/>
      <c r="J373" s="159"/>
      <c r="K373" s="159"/>
      <c r="L373" s="159"/>
    </row>
    <row r="374" spans="1:12" s="68" customFormat="1" ht="15.75">
      <c r="A374" s="244"/>
      <c r="B374" s="2"/>
      <c r="C374" s="2"/>
      <c r="D374" s="2"/>
      <c r="E374" s="245"/>
      <c r="F374" s="246"/>
      <c r="G374" s="159"/>
      <c r="H374" s="159"/>
      <c r="I374" s="159"/>
      <c r="J374" s="159"/>
      <c r="K374" s="159"/>
      <c r="L374" s="159"/>
    </row>
    <row r="375" spans="1:12" s="68" customFormat="1" ht="15.75">
      <c r="A375" s="244"/>
      <c r="B375" s="2"/>
      <c r="C375" s="2"/>
      <c r="D375" s="2"/>
      <c r="E375" s="245"/>
      <c r="F375" s="246"/>
      <c r="G375" s="159"/>
      <c r="H375" s="159"/>
      <c r="I375" s="159"/>
      <c r="J375" s="159"/>
      <c r="K375" s="159"/>
      <c r="L375" s="159"/>
    </row>
    <row r="376" spans="1:12" s="68" customFormat="1" ht="15.75">
      <c r="A376" s="244"/>
      <c r="B376" s="2"/>
      <c r="C376" s="2"/>
      <c r="D376" s="2"/>
      <c r="E376" s="245"/>
      <c r="F376" s="246"/>
      <c r="G376" s="159"/>
      <c r="H376" s="159"/>
      <c r="I376" s="159"/>
      <c r="J376" s="159"/>
      <c r="K376" s="159"/>
      <c r="L376" s="159"/>
    </row>
    <row r="377" spans="1:12" s="68" customFormat="1" ht="15.75">
      <c r="A377" s="244"/>
      <c r="B377" s="2"/>
      <c r="C377" s="2"/>
      <c r="D377" s="2"/>
      <c r="E377" s="245"/>
      <c r="F377" s="246"/>
      <c r="G377" s="159"/>
      <c r="H377" s="159"/>
      <c r="I377" s="159"/>
      <c r="J377" s="159"/>
      <c r="K377" s="159"/>
      <c r="L377" s="159"/>
    </row>
    <row r="378" spans="1:12" s="68" customFormat="1" ht="15.75">
      <c r="A378" s="244"/>
      <c r="B378" s="2"/>
      <c r="C378" s="2"/>
      <c r="D378" s="2"/>
      <c r="E378" s="245"/>
      <c r="F378" s="246"/>
      <c r="G378" s="159"/>
      <c r="H378" s="159"/>
      <c r="I378" s="159"/>
      <c r="J378" s="159"/>
      <c r="K378" s="159"/>
      <c r="L378" s="159"/>
    </row>
    <row r="379" spans="1:12" s="68" customFormat="1" ht="15.75">
      <c r="A379" s="244"/>
      <c r="B379" s="2"/>
      <c r="C379" s="2"/>
      <c r="D379" s="2"/>
      <c r="E379" s="245"/>
      <c r="F379" s="246"/>
      <c r="G379" s="159"/>
      <c r="H379" s="159"/>
      <c r="I379" s="159"/>
      <c r="J379" s="159"/>
      <c r="K379" s="159"/>
      <c r="L379" s="159"/>
    </row>
    <row r="380" spans="1:12" s="68" customFormat="1" ht="15.75">
      <c r="A380" s="244"/>
      <c r="B380" s="2"/>
      <c r="C380" s="2"/>
      <c r="D380" s="2"/>
      <c r="E380" s="245"/>
      <c r="F380" s="246"/>
      <c r="G380" s="159"/>
      <c r="H380" s="159"/>
      <c r="I380" s="159"/>
      <c r="J380" s="159"/>
      <c r="K380" s="159"/>
      <c r="L380" s="159"/>
    </row>
    <row r="381" spans="1:12" s="68" customFormat="1" ht="15.75">
      <c r="A381" s="244"/>
      <c r="B381" s="2"/>
      <c r="C381" s="2"/>
      <c r="D381" s="2"/>
      <c r="E381" s="245"/>
      <c r="F381" s="246"/>
      <c r="G381" s="159"/>
      <c r="H381" s="159"/>
      <c r="I381" s="159"/>
      <c r="J381" s="159"/>
      <c r="K381" s="159"/>
      <c r="L381" s="159"/>
    </row>
    <row r="382" spans="1:12" s="68" customFormat="1" ht="15.75">
      <c r="A382" s="244"/>
      <c r="B382" s="2"/>
      <c r="C382" s="2"/>
      <c r="D382" s="2"/>
      <c r="E382" s="245"/>
      <c r="F382" s="246"/>
      <c r="G382" s="159"/>
      <c r="H382" s="159"/>
      <c r="I382" s="159"/>
      <c r="J382" s="159"/>
      <c r="K382" s="159"/>
      <c r="L382" s="159"/>
    </row>
    <row r="383" spans="1:12" s="68" customFormat="1" ht="15.75">
      <c r="A383" s="244"/>
      <c r="B383" s="2"/>
      <c r="C383" s="2"/>
      <c r="D383" s="2"/>
      <c r="E383" s="245"/>
      <c r="F383" s="246"/>
      <c r="G383" s="159"/>
      <c r="H383" s="159"/>
      <c r="I383" s="159"/>
      <c r="J383" s="159"/>
      <c r="K383" s="159"/>
      <c r="L383" s="159"/>
    </row>
    <row r="384" spans="1:12" s="68" customFormat="1" ht="15.75">
      <c r="A384" s="244"/>
      <c r="B384" s="2"/>
      <c r="C384" s="2"/>
      <c r="D384" s="2"/>
      <c r="E384" s="245"/>
      <c r="F384" s="246"/>
      <c r="G384" s="159"/>
      <c r="H384" s="159"/>
      <c r="I384" s="159"/>
      <c r="J384" s="159"/>
      <c r="K384" s="159"/>
      <c r="L384" s="159"/>
    </row>
    <row r="385" spans="1:12" s="68" customFormat="1" ht="15.75">
      <c r="A385" s="244"/>
      <c r="B385" s="2"/>
      <c r="C385" s="2"/>
      <c r="D385" s="2"/>
      <c r="E385" s="245"/>
      <c r="F385" s="246"/>
      <c r="G385" s="159"/>
      <c r="H385" s="159"/>
      <c r="I385" s="159"/>
      <c r="J385" s="159"/>
      <c r="K385" s="159"/>
      <c r="L385" s="159"/>
    </row>
    <row r="386" spans="1:12" s="68" customFormat="1" ht="15.75">
      <c r="A386" s="244"/>
      <c r="B386" s="2"/>
      <c r="C386" s="2"/>
      <c r="D386" s="2"/>
      <c r="E386" s="245"/>
      <c r="F386" s="246"/>
      <c r="G386" s="159"/>
      <c r="H386" s="159"/>
      <c r="I386" s="159"/>
      <c r="J386" s="159"/>
      <c r="K386" s="159"/>
      <c r="L386" s="159"/>
    </row>
    <row r="387" spans="1:12" s="68" customFormat="1" ht="15.75">
      <c r="A387" s="244"/>
      <c r="B387" s="2"/>
      <c r="C387" s="2"/>
      <c r="D387" s="2"/>
      <c r="E387" s="245"/>
      <c r="F387" s="246"/>
      <c r="G387" s="159"/>
      <c r="H387" s="159"/>
      <c r="I387" s="159"/>
      <c r="J387" s="159"/>
      <c r="K387" s="159"/>
      <c r="L387" s="159"/>
    </row>
    <row r="388" spans="1:12" s="68" customFormat="1" ht="15.75">
      <c r="A388" s="244"/>
      <c r="B388" s="2"/>
      <c r="C388" s="2"/>
      <c r="D388" s="2"/>
      <c r="E388" s="245"/>
      <c r="F388" s="246"/>
      <c r="G388" s="159"/>
      <c r="H388" s="159"/>
      <c r="I388" s="159"/>
      <c r="J388" s="159"/>
      <c r="K388" s="159"/>
      <c r="L388" s="159"/>
    </row>
    <row r="389" spans="1:12" s="68" customFormat="1" ht="15.75">
      <c r="A389" s="244"/>
      <c r="B389" s="2"/>
      <c r="C389" s="2"/>
      <c r="D389" s="2"/>
      <c r="E389" s="245"/>
      <c r="F389" s="246"/>
      <c r="G389" s="159"/>
      <c r="H389" s="159"/>
      <c r="I389" s="159"/>
      <c r="J389" s="159"/>
      <c r="K389" s="159"/>
      <c r="L389" s="159"/>
    </row>
    <row r="390" spans="1:12" s="68" customFormat="1" ht="15.75">
      <c r="A390" s="244"/>
      <c r="B390" s="2"/>
      <c r="C390" s="2"/>
      <c r="D390" s="2"/>
      <c r="E390" s="245"/>
      <c r="F390" s="246"/>
      <c r="G390" s="159"/>
      <c r="H390" s="159"/>
      <c r="I390" s="159"/>
      <c r="J390" s="159"/>
      <c r="K390" s="159"/>
      <c r="L390" s="159"/>
    </row>
    <row r="391" spans="1:12" s="68" customFormat="1" ht="15.75">
      <c r="A391" s="244"/>
      <c r="B391" s="2"/>
      <c r="C391" s="2"/>
      <c r="D391" s="2"/>
      <c r="E391" s="245"/>
      <c r="F391" s="246"/>
      <c r="G391" s="159"/>
      <c r="H391" s="159"/>
      <c r="I391" s="159"/>
      <c r="J391" s="159"/>
      <c r="K391" s="159"/>
      <c r="L391" s="159"/>
    </row>
    <row r="392" spans="1:12" s="68" customFormat="1" ht="15.75">
      <c r="A392" s="244"/>
      <c r="B392" s="2"/>
      <c r="C392" s="2"/>
      <c r="D392" s="2"/>
      <c r="E392" s="245"/>
      <c r="F392" s="246"/>
      <c r="G392" s="159"/>
      <c r="H392" s="159"/>
      <c r="I392" s="159"/>
      <c r="J392" s="159"/>
      <c r="K392" s="159"/>
      <c r="L392" s="159"/>
    </row>
    <row r="393" spans="1:12" s="68" customFormat="1" ht="15.75">
      <c r="A393" s="244"/>
      <c r="B393" s="2"/>
      <c r="C393" s="2"/>
      <c r="D393" s="2"/>
      <c r="E393" s="245"/>
      <c r="F393" s="246"/>
      <c r="G393" s="159"/>
      <c r="H393" s="159"/>
      <c r="I393" s="159"/>
      <c r="J393" s="159"/>
      <c r="K393" s="159"/>
      <c r="L393" s="159"/>
    </row>
    <row r="394" spans="1:12" s="68" customFormat="1" ht="15.75">
      <c r="A394" s="244"/>
      <c r="B394" s="2"/>
      <c r="C394" s="2"/>
      <c r="D394" s="2"/>
      <c r="E394" s="245"/>
      <c r="F394" s="246"/>
      <c r="G394" s="159"/>
      <c r="H394" s="159"/>
      <c r="I394" s="159"/>
      <c r="J394" s="159"/>
      <c r="K394" s="159"/>
      <c r="L394" s="159"/>
    </row>
    <row r="395" spans="1:12" s="68" customFormat="1" ht="15.75">
      <c r="A395" s="244"/>
      <c r="B395" s="2"/>
      <c r="C395" s="2"/>
      <c r="D395" s="2"/>
      <c r="E395" s="245"/>
      <c r="F395" s="246"/>
      <c r="G395" s="159"/>
      <c r="H395" s="159"/>
      <c r="I395" s="159"/>
      <c r="J395" s="159"/>
      <c r="K395" s="159"/>
      <c r="L395" s="159"/>
    </row>
    <row r="396" spans="1:12" s="68" customFormat="1" ht="15.75">
      <c r="A396" s="244"/>
      <c r="B396" s="2"/>
      <c r="C396" s="2"/>
      <c r="D396" s="2"/>
      <c r="E396" s="245"/>
      <c r="F396" s="246"/>
      <c r="G396" s="159"/>
      <c r="H396" s="159"/>
      <c r="I396" s="159"/>
      <c r="J396" s="159"/>
      <c r="K396" s="159"/>
      <c r="L396" s="159"/>
    </row>
    <row r="397" spans="1:12" s="68" customFormat="1" ht="15.75">
      <c r="A397" s="244"/>
      <c r="B397" s="2"/>
      <c r="C397" s="2"/>
      <c r="D397" s="2"/>
      <c r="E397" s="245"/>
      <c r="F397" s="246"/>
      <c r="G397" s="159"/>
      <c r="H397" s="159"/>
      <c r="I397" s="159"/>
      <c r="J397" s="159"/>
      <c r="K397" s="159"/>
      <c r="L397" s="159"/>
    </row>
    <row r="398" spans="1:12" s="68" customFormat="1" ht="15.75">
      <c r="A398" s="244"/>
      <c r="B398" s="2"/>
      <c r="C398" s="2"/>
      <c r="D398" s="2"/>
      <c r="E398" s="245"/>
      <c r="F398" s="246"/>
      <c r="G398" s="159"/>
      <c r="H398" s="159"/>
      <c r="I398" s="159"/>
      <c r="J398" s="159"/>
      <c r="K398" s="159"/>
      <c r="L398" s="159"/>
    </row>
    <row r="399" spans="1:12" s="68" customFormat="1" ht="15.75">
      <c r="A399" s="244"/>
      <c r="B399" s="2"/>
      <c r="C399" s="2"/>
      <c r="D399" s="2"/>
      <c r="E399" s="245"/>
      <c r="F399" s="246"/>
      <c r="G399" s="159"/>
      <c r="H399" s="159"/>
      <c r="I399" s="159"/>
      <c r="J399" s="159"/>
      <c r="K399" s="159"/>
      <c r="L399" s="159"/>
    </row>
    <row r="400" spans="1:12" s="68" customFormat="1" ht="15.75">
      <c r="A400" s="244"/>
      <c r="B400" s="2"/>
      <c r="C400" s="2"/>
      <c r="D400" s="2"/>
      <c r="E400" s="245"/>
      <c r="F400" s="246"/>
      <c r="G400" s="159"/>
      <c r="H400" s="159"/>
      <c r="I400" s="159"/>
      <c r="J400" s="159"/>
      <c r="K400" s="159"/>
      <c r="L400" s="159"/>
    </row>
    <row r="401" spans="1:12" s="68" customFormat="1" ht="15.75">
      <c r="A401" s="244"/>
      <c r="B401" s="2"/>
      <c r="C401" s="2"/>
      <c r="D401" s="2"/>
      <c r="E401" s="245"/>
      <c r="F401" s="246"/>
      <c r="G401" s="159"/>
      <c r="H401" s="159"/>
      <c r="I401" s="159"/>
      <c r="J401" s="159"/>
      <c r="K401" s="159"/>
      <c r="L401" s="159"/>
    </row>
    <row r="402" spans="1:12" s="68" customFormat="1" ht="15.75">
      <c r="A402" s="244"/>
      <c r="B402" s="2"/>
      <c r="C402" s="2"/>
      <c r="D402" s="2"/>
      <c r="E402" s="245"/>
      <c r="F402" s="246"/>
      <c r="G402" s="159"/>
      <c r="H402" s="159"/>
      <c r="I402" s="159"/>
      <c r="J402" s="159"/>
      <c r="K402" s="159"/>
      <c r="L402" s="159"/>
    </row>
    <row r="403" spans="1:12" s="68" customFormat="1" ht="15.75">
      <c r="A403" s="244"/>
      <c r="B403" s="2"/>
      <c r="C403" s="2"/>
      <c r="D403" s="2"/>
      <c r="E403" s="245"/>
      <c r="F403" s="246"/>
      <c r="G403" s="159"/>
      <c r="H403" s="159"/>
      <c r="I403" s="159"/>
      <c r="J403" s="159"/>
      <c r="K403" s="159"/>
      <c r="L403" s="159"/>
    </row>
    <row r="404" spans="1:12" s="68" customFormat="1" ht="15.75">
      <c r="A404" s="244"/>
      <c r="B404" s="2"/>
      <c r="C404" s="2"/>
      <c r="D404" s="2"/>
      <c r="E404" s="245"/>
      <c r="F404" s="246"/>
      <c r="G404" s="159"/>
      <c r="H404" s="159"/>
      <c r="I404" s="159"/>
      <c r="J404" s="159"/>
      <c r="K404" s="159"/>
      <c r="L404" s="159"/>
    </row>
    <row r="405" spans="1:12" s="68" customFormat="1" ht="15.75">
      <c r="A405" s="244"/>
      <c r="B405" s="2"/>
      <c r="C405" s="2"/>
      <c r="D405" s="2"/>
      <c r="E405" s="245"/>
      <c r="F405" s="246"/>
      <c r="G405" s="159"/>
      <c r="H405" s="159"/>
      <c r="I405" s="159"/>
      <c r="J405" s="159"/>
      <c r="K405" s="159"/>
      <c r="L405" s="159"/>
    </row>
    <row r="406" spans="1:12" s="68" customFormat="1" ht="15.75">
      <c r="A406" s="244"/>
      <c r="B406" s="2"/>
      <c r="C406" s="2"/>
      <c r="D406" s="2"/>
      <c r="E406" s="245"/>
      <c r="F406" s="246"/>
      <c r="G406" s="159"/>
      <c r="H406" s="159"/>
      <c r="I406" s="159"/>
      <c r="J406" s="159"/>
      <c r="K406" s="159"/>
      <c r="L406" s="159"/>
    </row>
    <row r="407" spans="1:12" s="68" customFormat="1" ht="15.75">
      <c r="A407" s="244"/>
      <c r="B407" s="2"/>
      <c r="C407" s="2"/>
      <c r="D407" s="2"/>
      <c r="E407" s="245"/>
      <c r="F407" s="246"/>
      <c r="G407" s="159"/>
      <c r="H407" s="159"/>
      <c r="I407" s="159"/>
      <c r="J407" s="159"/>
      <c r="K407" s="159"/>
      <c r="L407" s="159"/>
    </row>
    <row r="408" spans="1:12" s="68" customFormat="1" ht="15.75">
      <c r="A408" s="244"/>
      <c r="B408" s="2"/>
      <c r="C408" s="2"/>
      <c r="D408" s="2"/>
      <c r="E408" s="245"/>
      <c r="F408" s="246"/>
      <c r="G408" s="159"/>
      <c r="H408" s="159"/>
      <c r="I408" s="159"/>
      <c r="J408" s="159"/>
      <c r="K408" s="159"/>
      <c r="L408" s="159"/>
    </row>
    <row r="409" spans="1:12" s="68" customFormat="1" ht="15.75">
      <c r="A409" s="244"/>
      <c r="B409" s="2"/>
      <c r="C409" s="2"/>
      <c r="D409" s="2"/>
      <c r="E409" s="245"/>
      <c r="F409" s="246"/>
      <c r="G409" s="159"/>
      <c r="H409" s="159"/>
      <c r="I409" s="159"/>
      <c r="J409" s="159"/>
      <c r="K409" s="159"/>
      <c r="L409" s="159"/>
    </row>
    <row r="410" spans="1:12" s="68" customFormat="1" ht="15.75">
      <c r="A410" s="244"/>
      <c r="B410" s="2"/>
      <c r="C410" s="2"/>
      <c r="D410" s="2"/>
      <c r="E410" s="245"/>
      <c r="F410" s="246"/>
      <c r="G410" s="159"/>
      <c r="H410" s="159"/>
      <c r="I410" s="159"/>
      <c r="J410" s="159"/>
      <c r="K410" s="159"/>
      <c r="L410" s="159"/>
    </row>
    <row r="411" spans="1:12" s="68" customFormat="1" ht="15.75">
      <c r="A411" s="244"/>
      <c r="B411" s="2"/>
      <c r="C411" s="2"/>
      <c r="D411" s="2"/>
      <c r="E411" s="245"/>
      <c r="F411" s="246"/>
      <c r="G411" s="159"/>
      <c r="H411" s="159"/>
      <c r="I411" s="159"/>
      <c r="J411" s="159"/>
      <c r="K411" s="159"/>
      <c r="L411" s="159"/>
    </row>
    <row r="412" spans="1:12" s="68" customFormat="1" ht="15.75">
      <c r="A412" s="244"/>
      <c r="B412" s="2"/>
      <c r="C412" s="2"/>
      <c r="D412" s="2"/>
      <c r="E412" s="245"/>
      <c r="F412" s="246"/>
      <c r="G412" s="159"/>
      <c r="H412" s="159"/>
      <c r="I412" s="159"/>
      <c r="J412" s="159"/>
      <c r="K412" s="159"/>
      <c r="L412" s="159"/>
    </row>
    <row r="413" spans="1:12" s="68" customFormat="1" ht="15.75">
      <c r="A413" s="244"/>
      <c r="B413" s="2"/>
      <c r="C413" s="2"/>
      <c r="D413" s="2"/>
      <c r="E413" s="245"/>
      <c r="F413" s="246"/>
      <c r="G413" s="159"/>
      <c r="H413" s="159"/>
      <c r="I413" s="159"/>
      <c r="J413" s="159"/>
      <c r="K413" s="159"/>
      <c r="L413" s="159"/>
    </row>
    <row r="414" spans="1:12" s="68" customFormat="1" ht="15.75">
      <c r="A414" s="244"/>
      <c r="B414" s="2"/>
      <c r="C414" s="2"/>
      <c r="D414" s="2"/>
      <c r="E414" s="245"/>
      <c r="F414" s="246"/>
      <c r="G414" s="159"/>
      <c r="H414" s="159"/>
      <c r="I414" s="159"/>
      <c r="J414" s="159"/>
      <c r="K414" s="159"/>
      <c r="L414" s="159"/>
    </row>
  </sheetData>
  <sheetProtection/>
  <mergeCells count="3">
    <mergeCell ref="A1:F1"/>
    <mergeCell ref="A2:F2"/>
    <mergeCell ref="A3:F3"/>
  </mergeCells>
  <printOptions/>
  <pageMargins left="0" right="0" top="0.5118110236220472" bottom="0.3937007874015748" header="0.5905511811023623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471"/>
  <sheetViews>
    <sheetView zoomScalePageLayoutView="0" workbookViewId="0" topLeftCell="A271">
      <selection activeCell="A186" sqref="A186"/>
    </sheetView>
  </sheetViews>
  <sheetFormatPr defaultColWidth="10.28125" defaultRowHeight="12.75"/>
  <cols>
    <col min="1" max="1" width="72.00390625" style="244" customWidth="1"/>
    <col min="2" max="4" width="17.7109375" style="2" customWidth="1"/>
    <col min="5" max="5" width="4.8515625" style="245" customWidth="1"/>
    <col min="6" max="6" width="17.7109375" style="246" customWidth="1"/>
    <col min="7" max="12" width="10.28125" style="159" customWidth="1"/>
    <col min="13" max="16384" width="10.28125" style="4" customWidth="1"/>
  </cols>
  <sheetData>
    <row r="1" spans="1:12" s="248" customFormat="1" ht="19.5" customHeight="1">
      <c r="A1" s="373" t="s">
        <v>67</v>
      </c>
      <c r="B1" s="373"/>
      <c r="C1" s="373"/>
      <c r="D1" s="373"/>
      <c r="E1" s="373"/>
      <c r="F1" s="373"/>
      <c r="G1" s="247"/>
      <c r="H1" s="247"/>
      <c r="I1" s="247"/>
      <c r="J1" s="247"/>
      <c r="K1" s="247"/>
      <c r="L1" s="247"/>
    </row>
    <row r="2" spans="1:12" s="250" customFormat="1" ht="19.5" customHeight="1">
      <c r="A2" s="373" t="s">
        <v>48</v>
      </c>
      <c r="B2" s="373"/>
      <c r="C2" s="373"/>
      <c r="D2" s="373"/>
      <c r="E2" s="373"/>
      <c r="F2" s="373"/>
      <c r="G2" s="249"/>
      <c r="H2" s="249"/>
      <c r="I2" s="249"/>
      <c r="J2" s="249"/>
      <c r="K2" s="249"/>
      <c r="L2" s="249"/>
    </row>
    <row r="3" spans="1:12" s="250" customFormat="1" ht="27" customHeight="1">
      <c r="A3" s="374" t="s">
        <v>566</v>
      </c>
      <c r="B3" s="374"/>
      <c r="C3" s="374"/>
      <c r="D3" s="374"/>
      <c r="E3" s="374"/>
      <c r="F3" s="374"/>
      <c r="G3" s="249"/>
      <c r="H3" s="249"/>
      <c r="I3" s="249"/>
      <c r="J3" s="249"/>
      <c r="K3" s="249"/>
      <c r="L3" s="249"/>
    </row>
    <row r="4" spans="1:12" s="5" customFormat="1" ht="2.25" customHeight="1" hidden="1">
      <c r="A4" s="221"/>
      <c r="B4" s="221"/>
      <c r="C4" s="221"/>
      <c r="D4" s="221"/>
      <c r="E4" s="222"/>
      <c r="F4" s="223"/>
      <c r="G4" s="150"/>
      <c r="H4" s="150"/>
      <c r="I4" s="150"/>
      <c r="J4" s="150"/>
      <c r="K4" s="150"/>
      <c r="L4" s="150"/>
    </row>
    <row r="5" spans="1:12" s="5" customFormat="1" ht="21.75" customHeight="1">
      <c r="A5" s="221"/>
      <c r="B5" s="221"/>
      <c r="C5" s="221"/>
      <c r="D5" s="221"/>
      <c r="E5" s="224"/>
      <c r="F5" s="223"/>
      <c r="G5" s="150"/>
      <c r="H5" s="150"/>
      <c r="I5" s="150"/>
      <c r="J5" s="150"/>
      <c r="K5" s="150"/>
      <c r="L5" s="150"/>
    </row>
    <row r="6" spans="1:12" s="96" customFormat="1" ht="45" customHeight="1">
      <c r="A6" s="225" t="s">
        <v>0</v>
      </c>
      <c r="B6" s="226" t="s">
        <v>495</v>
      </c>
      <c r="C6" s="227" t="s">
        <v>567</v>
      </c>
      <c r="D6" s="228" t="s">
        <v>113</v>
      </c>
      <c r="E6" s="229" t="s">
        <v>112</v>
      </c>
      <c r="F6" s="230" t="s">
        <v>497</v>
      </c>
      <c r="G6" s="151"/>
      <c r="H6" s="151"/>
      <c r="I6" s="151"/>
      <c r="J6" s="151"/>
      <c r="K6" s="151"/>
      <c r="L6" s="151"/>
    </row>
    <row r="7" spans="1:12" s="96" customFormat="1" ht="15" customHeight="1">
      <c r="A7" s="231"/>
      <c r="B7" s="232" t="s">
        <v>1</v>
      </c>
      <c r="C7" s="233" t="s">
        <v>2</v>
      </c>
      <c r="D7" s="234" t="s">
        <v>3</v>
      </c>
      <c r="E7" s="233" t="s">
        <v>4</v>
      </c>
      <c r="F7" s="235" t="s">
        <v>5</v>
      </c>
      <c r="G7" s="151"/>
      <c r="H7" s="151"/>
      <c r="I7" s="151"/>
      <c r="J7" s="151"/>
      <c r="K7" s="151"/>
      <c r="L7" s="151"/>
    </row>
    <row r="8" spans="1:12" s="9" customFormat="1" ht="30" customHeight="1">
      <c r="A8" s="6" t="s">
        <v>116</v>
      </c>
      <c r="B8" s="90"/>
      <c r="C8" s="7"/>
      <c r="D8" s="104"/>
      <c r="E8" s="8"/>
      <c r="F8" s="105"/>
      <c r="G8" s="26"/>
      <c r="H8" s="26"/>
      <c r="I8" s="26"/>
      <c r="J8" s="26"/>
      <c r="K8" s="26"/>
      <c r="L8" s="26"/>
    </row>
    <row r="9" spans="1:12" s="9" customFormat="1" ht="24.75" customHeight="1">
      <c r="A9" s="10" t="s">
        <v>6</v>
      </c>
      <c r="B9" s="60">
        <v>2078000</v>
      </c>
      <c r="C9" s="60">
        <v>926832.13</v>
      </c>
      <c r="D9" s="11">
        <f>B9-C9</f>
        <v>1151167.87</v>
      </c>
      <c r="E9" s="12">
        <f>C9/B9*100</f>
        <v>44.60212367661212</v>
      </c>
      <c r="F9" s="11">
        <v>1364432.05</v>
      </c>
      <c r="G9" s="26"/>
      <c r="H9" s="26"/>
      <c r="I9" s="26"/>
      <c r="J9" s="26"/>
      <c r="K9" s="26"/>
      <c r="L9" s="26"/>
    </row>
    <row r="10" spans="1:12" s="9" customFormat="1" ht="24.75" customHeight="1">
      <c r="A10" s="10" t="s">
        <v>7</v>
      </c>
      <c r="B10" s="60">
        <v>40000</v>
      </c>
      <c r="C10" s="60">
        <v>11242.93</v>
      </c>
      <c r="D10" s="11">
        <f>B10-C10</f>
        <v>28757.07</v>
      </c>
      <c r="E10" s="12">
        <f>C10/B10*100</f>
        <v>28.107325</v>
      </c>
      <c r="F10" s="11">
        <v>105267.89</v>
      </c>
      <c r="G10" s="26"/>
      <c r="H10" s="26"/>
      <c r="I10" s="26"/>
      <c r="J10" s="26"/>
      <c r="K10" s="26"/>
      <c r="L10" s="26"/>
    </row>
    <row r="11" spans="1:12" s="9" customFormat="1" ht="30" customHeight="1">
      <c r="A11" s="107" t="s">
        <v>91</v>
      </c>
      <c r="B11" s="108">
        <f>SUM(B9,B10)</f>
        <v>2118000</v>
      </c>
      <c r="C11" s="108">
        <f>SUM(C9,C10)</f>
        <v>938075.06</v>
      </c>
      <c r="D11" s="109">
        <f>B11-C11</f>
        <v>1179924.94</v>
      </c>
      <c r="E11" s="110">
        <f>C11/B11*100</f>
        <v>44.29060717658168</v>
      </c>
      <c r="F11" s="109">
        <f>SUM(F9:F10)</f>
        <v>1469699.94</v>
      </c>
      <c r="G11" s="26"/>
      <c r="H11" s="26"/>
      <c r="I11" s="26"/>
      <c r="J11" s="26"/>
      <c r="K11" s="26"/>
      <c r="L11" s="26"/>
    </row>
    <row r="12" spans="1:12" s="44" customFormat="1" ht="24.75" customHeight="1">
      <c r="A12" s="10" t="s">
        <v>8</v>
      </c>
      <c r="B12" s="60">
        <v>33000</v>
      </c>
      <c r="C12" s="60">
        <f>SUM(C13:C13)</f>
        <v>8288.28</v>
      </c>
      <c r="D12" s="11">
        <f>B12-C12</f>
        <v>24711.72</v>
      </c>
      <c r="E12" s="12">
        <f>C12/B12*100</f>
        <v>25.116</v>
      </c>
      <c r="F12" s="11">
        <v>43005.88</v>
      </c>
      <c r="G12" s="147"/>
      <c r="H12" s="72"/>
      <c r="I12" s="72"/>
      <c r="J12" s="72"/>
      <c r="K12" s="72"/>
      <c r="L12" s="72"/>
    </row>
    <row r="13" spans="1:12" s="51" customFormat="1" ht="19.5" customHeight="1">
      <c r="A13" s="55" t="s">
        <v>300</v>
      </c>
      <c r="B13" s="49"/>
      <c r="C13" s="49">
        <v>8288.28</v>
      </c>
      <c r="D13" s="48"/>
      <c r="E13" s="50"/>
      <c r="F13" s="48"/>
      <c r="G13" s="88"/>
      <c r="H13" s="88"/>
      <c r="I13" s="88"/>
      <c r="J13" s="88"/>
      <c r="K13" s="88"/>
      <c r="L13" s="88"/>
    </row>
    <row r="14" spans="1:12" s="3" customFormat="1" ht="30" customHeight="1">
      <c r="A14" s="165" t="s">
        <v>92</v>
      </c>
      <c r="B14" s="166">
        <f>B12</f>
        <v>33000</v>
      </c>
      <c r="C14" s="166">
        <f>C12</f>
        <v>8288.28</v>
      </c>
      <c r="D14" s="167">
        <f aca="true" t="shared" si="0" ref="D14:D19">B14-C14</f>
        <v>24711.72</v>
      </c>
      <c r="E14" s="168">
        <f aca="true" t="shared" si="1" ref="E14:E19">C14/B14*100</f>
        <v>25.116</v>
      </c>
      <c r="F14" s="167">
        <f>F12</f>
        <v>43005.88</v>
      </c>
      <c r="G14" s="152"/>
      <c r="H14" s="152"/>
      <c r="I14" s="152"/>
      <c r="J14" s="152"/>
      <c r="K14" s="152"/>
      <c r="L14" s="152"/>
    </row>
    <row r="15" spans="1:12" s="9" customFormat="1" ht="24.75" customHeight="1">
      <c r="A15" s="6" t="s">
        <v>117</v>
      </c>
      <c r="B15" s="82">
        <v>294000</v>
      </c>
      <c r="C15" s="82">
        <v>143784.29</v>
      </c>
      <c r="D15" s="16">
        <f t="shared" si="0"/>
        <v>150215.71</v>
      </c>
      <c r="E15" s="17">
        <f t="shared" si="1"/>
        <v>48.90622108843537</v>
      </c>
      <c r="F15" s="16">
        <v>227803.42</v>
      </c>
      <c r="G15" s="26"/>
      <c r="H15" s="26"/>
      <c r="I15" s="26"/>
      <c r="J15" s="26"/>
      <c r="K15" s="26"/>
      <c r="L15" s="26"/>
    </row>
    <row r="16" spans="1:12" s="9" customFormat="1" ht="24.75" customHeight="1">
      <c r="A16" s="13" t="s">
        <v>118</v>
      </c>
      <c r="B16" s="19">
        <v>37000</v>
      </c>
      <c r="C16" s="19">
        <v>15947.36</v>
      </c>
      <c r="D16" s="11">
        <f t="shared" si="0"/>
        <v>21052.64</v>
      </c>
      <c r="E16" s="12">
        <f t="shared" si="1"/>
        <v>43.100972972972976</v>
      </c>
      <c r="F16" s="11">
        <v>24984.89</v>
      </c>
      <c r="G16" s="26"/>
      <c r="H16" s="26"/>
      <c r="I16" s="26"/>
      <c r="J16" s="26"/>
      <c r="K16" s="26"/>
      <c r="L16" s="26"/>
    </row>
    <row r="17" spans="1:12" s="9" customFormat="1" ht="30" customHeight="1">
      <c r="A17" s="107" t="s">
        <v>93</v>
      </c>
      <c r="B17" s="108">
        <f>SUM(B15,B16)</f>
        <v>331000</v>
      </c>
      <c r="C17" s="108">
        <f>SUM(C15,C16)</f>
        <v>159731.65000000002</v>
      </c>
      <c r="D17" s="109">
        <f t="shared" si="0"/>
        <v>171268.34999999998</v>
      </c>
      <c r="E17" s="110">
        <f t="shared" si="1"/>
        <v>48.25729607250756</v>
      </c>
      <c r="F17" s="109">
        <f>SUM(F15:F16)</f>
        <v>252788.31</v>
      </c>
      <c r="G17" s="26"/>
      <c r="H17" s="26"/>
      <c r="I17" s="26"/>
      <c r="J17" s="26"/>
      <c r="K17" s="26"/>
      <c r="L17" s="26"/>
    </row>
    <row r="18" spans="1:12" s="9" customFormat="1" ht="30" customHeight="1">
      <c r="A18" s="165" t="s">
        <v>94</v>
      </c>
      <c r="B18" s="166">
        <f>SUM(B11,B14,B17)</f>
        <v>2482000</v>
      </c>
      <c r="C18" s="166">
        <f>SUM(C11,C14,C17)</f>
        <v>1106094.9900000002</v>
      </c>
      <c r="D18" s="167">
        <f t="shared" si="0"/>
        <v>1375905.0099999998</v>
      </c>
      <c r="E18" s="168">
        <f t="shared" si="1"/>
        <v>44.56466518936343</v>
      </c>
      <c r="F18" s="167">
        <f>SUM(F11,F14,F17)</f>
        <v>1765494.13</v>
      </c>
      <c r="G18" s="26"/>
      <c r="H18" s="26"/>
      <c r="I18" s="26"/>
      <c r="J18" s="26"/>
      <c r="K18" s="26"/>
      <c r="L18" s="26"/>
    </row>
    <row r="19" spans="1:12" s="9" customFormat="1" ht="24.75" customHeight="1">
      <c r="A19" s="10" t="s">
        <v>9</v>
      </c>
      <c r="B19" s="60">
        <v>130000</v>
      </c>
      <c r="C19" s="60">
        <f>SUM(C20:C26)</f>
        <v>62402.93</v>
      </c>
      <c r="D19" s="11">
        <f t="shared" si="0"/>
        <v>67597.07</v>
      </c>
      <c r="E19" s="12">
        <f t="shared" si="1"/>
        <v>48.00225384615385</v>
      </c>
      <c r="F19" s="11">
        <v>139775.02</v>
      </c>
      <c r="G19" s="26"/>
      <c r="H19" s="26"/>
      <c r="I19" s="26"/>
      <c r="J19" s="26"/>
      <c r="K19" s="26"/>
      <c r="L19" s="26"/>
    </row>
    <row r="20" spans="1:12" s="25" customFormat="1" ht="19.5" customHeight="1">
      <c r="A20" s="71" t="s">
        <v>71</v>
      </c>
      <c r="B20" s="49"/>
      <c r="C20" s="49">
        <v>4760</v>
      </c>
      <c r="D20" s="48"/>
      <c r="E20" s="161"/>
      <c r="F20" s="48"/>
      <c r="G20" s="40"/>
      <c r="H20" s="40"/>
      <c r="I20" s="40"/>
      <c r="J20" s="40"/>
      <c r="K20" s="40"/>
      <c r="L20" s="40"/>
    </row>
    <row r="21" spans="1:12" s="9" customFormat="1" ht="19.5" customHeight="1">
      <c r="A21" s="71" t="s">
        <v>106</v>
      </c>
      <c r="B21" s="49"/>
      <c r="C21" s="49">
        <v>16755.38</v>
      </c>
      <c r="D21" s="48"/>
      <c r="E21" s="50"/>
      <c r="F21" s="48"/>
      <c r="G21" s="26"/>
      <c r="H21" s="26"/>
      <c r="I21" s="26"/>
      <c r="J21" s="26"/>
      <c r="K21" s="26"/>
      <c r="L21" s="26"/>
    </row>
    <row r="22" spans="1:12" s="9" customFormat="1" ht="19.5" customHeight="1">
      <c r="A22" s="290" t="s">
        <v>171</v>
      </c>
      <c r="B22" s="83"/>
      <c r="C22" s="83">
        <v>4487</v>
      </c>
      <c r="D22" s="53"/>
      <c r="E22" s="54"/>
      <c r="F22" s="53"/>
      <c r="G22" s="26"/>
      <c r="H22" s="26"/>
      <c r="I22" s="26"/>
      <c r="J22" s="26"/>
      <c r="K22" s="26"/>
      <c r="L22" s="26"/>
    </row>
    <row r="23" spans="1:12" s="9" customFormat="1" ht="19.5" customHeight="1">
      <c r="A23" s="71" t="s">
        <v>62</v>
      </c>
      <c r="B23" s="49"/>
      <c r="C23" s="49">
        <v>12550.08</v>
      </c>
      <c r="D23" s="48"/>
      <c r="E23" s="50"/>
      <c r="F23" s="48"/>
      <c r="G23" s="26"/>
      <c r="H23" s="26"/>
      <c r="I23" s="26"/>
      <c r="J23" s="26"/>
      <c r="K23" s="26"/>
      <c r="L23" s="26"/>
    </row>
    <row r="24" spans="1:12" s="9" customFormat="1" ht="19.5" customHeight="1">
      <c r="A24" s="205" t="s">
        <v>10</v>
      </c>
      <c r="B24" s="49"/>
      <c r="C24" s="49">
        <v>5249.5</v>
      </c>
      <c r="D24" s="48"/>
      <c r="E24" s="50"/>
      <c r="F24" s="48"/>
      <c r="G24" s="26"/>
      <c r="H24" s="26"/>
      <c r="I24" s="26"/>
      <c r="J24" s="26"/>
      <c r="K24" s="26"/>
      <c r="L24" s="26"/>
    </row>
    <row r="25" spans="1:12" s="9" customFormat="1" ht="19.5" customHeight="1">
      <c r="A25" s="205" t="s">
        <v>236</v>
      </c>
      <c r="B25" s="49"/>
      <c r="C25" s="49">
        <v>4480</v>
      </c>
      <c r="D25" s="48"/>
      <c r="E25" s="50"/>
      <c r="F25" s="48"/>
      <c r="G25" s="26"/>
      <c r="H25" s="26"/>
      <c r="I25" s="26"/>
      <c r="J25" s="26"/>
      <c r="K25" s="26"/>
      <c r="L25" s="26"/>
    </row>
    <row r="26" spans="1:12" s="9" customFormat="1" ht="19.5" customHeight="1">
      <c r="A26" s="205" t="s">
        <v>11</v>
      </c>
      <c r="B26" s="49"/>
      <c r="C26" s="49">
        <v>14120.97</v>
      </c>
      <c r="D26" s="48"/>
      <c r="E26" s="50"/>
      <c r="F26" s="48"/>
      <c r="G26" s="26"/>
      <c r="H26" s="26"/>
      <c r="I26" s="26"/>
      <c r="J26" s="26"/>
      <c r="K26" s="26"/>
      <c r="L26" s="26"/>
    </row>
    <row r="27" spans="1:12" s="2" customFormat="1" ht="24.75" customHeight="1">
      <c r="A27" s="20" t="s">
        <v>13</v>
      </c>
      <c r="B27" s="60">
        <v>60000</v>
      </c>
      <c r="C27" s="60">
        <f>SUM(C28)</f>
        <v>49456.56</v>
      </c>
      <c r="D27" s="11">
        <f>B27-C27</f>
        <v>10543.440000000002</v>
      </c>
      <c r="E27" s="12">
        <f>C27/B27*100</f>
        <v>82.4276</v>
      </c>
      <c r="F27" s="11">
        <v>46934.06</v>
      </c>
      <c r="G27" s="99"/>
      <c r="H27" s="99"/>
      <c r="I27" s="99"/>
      <c r="J27" s="99"/>
      <c r="K27" s="99"/>
      <c r="L27" s="99"/>
    </row>
    <row r="28" spans="1:12" s="2" customFormat="1" ht="19.5" customHeight="1">
      <c r="A28" s="52" t="s">
        <v>66</v>
      </c>
      <c r="B28" s="83"/>
      <c r="C28" s="83">
        <v>49456.56</v>
      </c>
      <c r="D28" s="53"/>
      <c r="E28" s="54"/>
      <c r="F28" s="53"/>
      <c r="G28" s="99"/>
      <c r="H28" s="99"/>
      <c r="I28" s="99"/>
      <c r="J28" s="99"/>
      <c r="K28" s="99"/>
      <c r="L28" s="99"/>
    </row>
    <row r="29" spans="1:12" s="2" customFormat="1" ht="24.75" customHeight="1">
      <c r="A29" s="20" t="s">
        <v>14</v>
      </c>
      <c r="B29" s="60">
        <v>10000</v>
      </c>
      <c r="C29" s="60">
        <v>0</v>
      </c>
      <c r="D29" s="11">
        <f>B29-C29</f>
        <v>10000</v>
      </c>
      <c r="E29" s="12">
        <f>C29/B29*100</f>
        <v>0</v>
      </c>
      <c r="F29" s="11">
        <v>7389</v>
      </c>
      <c r="G29" s="99"/>
      <c r="H29" s="99"/>
      <c r="I29" s="99"/>
      <c r="J29" s="99"/>
      <c r="K29" s="99"/>
      <c r="L29" s="99"/>
    </row>
    <row r="30" spans="1:12" s="2" customFormat="1" ht="30" customHeight="1">
      <c r="A30" s="111" t="s">
        <v>95</v>
      </c>
      <c r="B30" s="108">
        <f>SUM(B19,B27,B29)</f>
        <v>200000</v>
      </c>
      <c r="C30" s="108">
        <f>SUM(C19,C27,C29)</f>
        <v>111859.48999999999</v>
      </c>
      <c r="D30" s="109">
        <f>B30-C30</f>
        <v>88140.51000000001</v>
      </c>
      <c r="E30" s="110">
        <f>C30/B30*100</f>
        <v>55.929745</v>
      </c>
      <c r="F30" s="167">
        <f>SUM(F19,F27,F29)</f>
        <v>194098.08</v>
      </c>
      <c r="G30" s="99"/>
      <c r="H30" s="99"/>
      <c r="I30" s="99"/>
      <c r="J30" s="99"/>
      <c r="K30" s="99"/>
      <c r="L30" s="99"/>
    </row>
    <row r="31" spans="1:12" s="9" customFormat="1" ht="24.75" customHeight="1">
      <c r="A31" s="20" t="s">
        <v>15</v>
      </c>
      <c r="B31" s="60">
        <v>35000</v>
      </c>
      <c r="C31" s="94">
        <f>SUM(C32:C36)</f>
        <v>11706.04</v>
      </c>
      <c r="D31" s="11">
        <f>B31-C31</f>
        <v>23293.96</v>
      </c>
      <c r="E31" s="12">
        <f>C31/B31*100</f>
        <v>33.44582857142858</v>
      </c>
      <c r="F31" s="11">
        <v>30500.41</v>
      </c>
      <c r="G31" s="26"/>
      <c r="H31" s="26"/>
      <c r="I31" s="26"/>
      <c r="J31" s="26"/>
      <c r="K31" s="26"/>
      <c r="L31" s="26"/>
    </row>
    <row r="32" spans="1:12" s="9" customFormat="1" ht="19.5" customHeight="1">
      <c r="A32" s="46" t="s">
        <v>568</v>
      </c>
      <c r="B32" s="49"/>
      <c r="C32" s="92">
        <v>652.52</v>
      </c>
      <c r="D32" s="48"/>
      <c r="E32" s="50"/>
      <c r="F32" s="48"/>
      <c r="G32" s="26"/>
      <c r="H32" s="26"/>
      <c r="I32" s="26"/>
      <c r="J32" s="26"/>
      <c r="K32" s="26"/>
      <c r="L32" s="26"/>
    </row>
    <row r="33" spans="1:12" s="9" customFormat="1" ht="19.5" customHeight="1">
      <c r="A33" s="46" t="s">
        <v>149</v>
      </c>
      <c r="B33" s="49"/>
      <c r="C33" s="92">
        <v>2279.61</v>
      </c>
      <c r="D33" s="48"/>
      <c r="E33" s="50"/>
      <c r="F33" s="48"/>
      <c r="G33" s="26"/>
      <c r="H33" s="26"/>
      <c r="I33" s="26"/>
      <c r="J33" s="26"/>
      <c r="K33" s="26"/>
      <c r="L33" s="26"/>
    </row>
    <row r="34" spans="1:12" s="9" customFormat="1" ht="19.5" customHeight="1">
      <c r="A34" s="46" t="s">
        <v>174</v>
      </c>
      <c r="B34" s="49"/>
      <c r="C34" s="92">
        <v>3497.5</v>
      </c>
      <c r="D34" s="48"/>
      <c r="E34" s="50"/>
      <c r="F34" s="48"/>
      <c r="G34" s="26"/>
      <c r="H34" s="26"/>
      <c r="I34" s="26"/>
      <c r="J34" s="26"/>
      <c r="K34" s="26"/>
      <c r="L34" s="26"/>
    </row>
    <row r="35" spans="1:12" s="9" customFormat="1" ht="19.5" customHeight="1">
      <c r="A35" s="45" t="s">
        <v>569</v>
      </c>
      <c r="B35" s="49"/>
      <c r="C35" s="92">
        <v>2974.73</v>
      </c>
      <c r="D35" s="48"/>
      <c r="E35" s="50"/>
      <c r="F35" s="48"/>
      <c r="G35" s="26"/>
      <c r="H35" s="26"/>
      <c r="I35" s="26"/>
      <c r="J35" s="26"/>
      <c r="K35" s="26"/>
      <c r="L35" s="26"/>
    </row>
    <row r="36" spans="1:12" s="9" customFormat="1" ht="19.5" customHeight="1">
      <c r="A36" s="45" t="s">
        <v>150</v>
      </c>
      <c r="B36" s="49"/>
      <c r="C36" s="92">
        <v>2301.68</v>
      </c>
      <c r="D36" s="48"/>
      <c r="E36" s="50"/>
      <c r="F36" s="48"/>
      <c r="G36" s="26"/>
      <c r="H36" s="26"/>
      <c r="I36" s="26"/>
      <c r="J36" s="26"/>
      <c r="K36" s="26"/>
      <c r="L36" s="26"/>
    </row>
    <row r="37" spans="1:12" s="9" customFormat="1" ht="24.75" customHeight="1">
      <c r="A37" s="18" t="s">
        <v>69</v>
      </c>
      <c r="B37" s="14">
        <v>1500</v>
      </c>
      <c r="C37" s="23">
        <v>0</v>
      </c>
      <c r="D37" s="14">
        <f>B37-C37</f>
        <v>1500</v>
      </c>
      <c r="E37" s="15">
        <f>C37/B37*100</f>
        <v>0</v>
      </c>
      <c r="F37" s="14">
        <v>618.33</v>
      </c>
      <c r="G37" s="26"/>
      <c r="H37" s="26"/>
      <c r="I37" s="26"/>
      <c r="J37" s="26"/>
      <c r="K37" s="26"/>
      <c r="L37" s="26"/>
    </row>
    <row r="38" spans="1:12" s="9" customFormat="1" ht="24.75" customHeight="1">
      <c r="A38" s="18" t="s">
        <v>16</v>
      </c>
      <c r="B38" s="14">
        <v>1000</v>
      </c>
      <c r="C38" s="23">
        <v>0</v>
      </c>
      <c r="D38" s="14">
        <f>B38-C38</f>
        <v>1000</v>
      </c>
      <c r="E38" s="15">
        <f>C38/B38*100</f>
        <v>0</v>
      </c>
      <c r="F38" s="14">
        <v>0</v>
      </c>
      <c r="G38" s="26"/>
      <c r="H38" s="26"/>
      <c r="I38" s="26"/>
      <c r="J38" s="26"/>
      <c r="K38" s="26"/>
      <c r="L38" s="26"/>
    </row>
    <row r="39" spans="1:12" s="9" customFormat="1" ht="30" customHeight="1">
      <c r="A39" s="169" t="s">
        <v>96</v>
      </c>
      <c r="B39" s="166">
        <f>SUM(B31,B37,B38)</f>
        <v>37500</v>
      </c>
      <c r="C39" s="166">
        <f>SUM(C31,C37,C38)</f>
        <v>11706.04</v>
      </c>
      <c r="D39" s="167">
        <f>B39-C39</f>
        <v>25793.96</v>
      </c>
      <c r="E39" s="168">
        <f>C39/B39*100</f>
        <v>31.216106666666672</v>
      </c>
      <c r="F39" s="167">
        <f>SUM(F31:F38)</f>
        <v>31118.74</v>
      </c>
      <c r="G39" s="26"/>
      <c r="H39" s="26"/>
      <c r="I39" s="26"/>
      <c r="J39" s="26"/>
      <c r="K39" s="26"/>
      <c r="L39" s="26"/>
    </row>
    <row r="40" spans="1:12" s="9" customFormat="1" ht="24.75" customHeight="1">
      <c r="A40" s="41" t="s">
        <v>17</v>
      </c>
      <c r="B40" s="60">
        <v>130000</v>
      </c>
      <c r="C40" s="212">
        <f>SUM(C41:C48)</f>
        <v>36610.47</v>
      </c>
      <c r="D40" s="11">
        <f>B40-C40</f>
        <v>93389.53</v>
      </c>
      <c r="E40" s="12">
        <f>C40/B40*100</f>
        <v>28.1619</v>
      </c>
      <c r="F40" s="11">
        <v>104507.65</v>
      </c>
      <c r="G40" s="26"/>
      <c r="H40" s="26"/>
      <c r="I40" s="26"/>
      <c r="J40" s="26"/>
      <c r="K40" s="26"/>
      <c r="L40" s="26"/>
    </row>
    <row r="41" spans="1:12" s="2" customFormat="1" ht="19.5" customHeight="1">
      <c r="A41" s="45" t="s">
        <v>63</v>
      </c>
      <c r="B41" s="49"/>
      <c r="C41" s="162"/>
      <c r="D41" s="48"/>
      <c r="E41" s="50"/>
      <c r="F41" s="48"/>
      <c r="G41" s="99"/>
      <c r="H41" s="99"/>
      <c r="I41" s="99"/>
      <c r="J41" s="99"/>
      <c r="K41" s="99"/>
      <c r="L41" s="99"/>
    </row>
    <row r="42" spans="1:12" s="2" customFormat="1" ht="19.5" customHeight="1">
      <c r="A42" s="45" t="s">
        <v>570</v>
      </c>
      <c r="B42" s="49"/>
      <c r="C42" s="162">
        <v>1002.54</v>
      </c>
      <c r="D42" s="48"/>
      <c r="E42" s="50"/>
      <c r="F42" s="48"/>
      <c r="G42" s="99"/>
      <c r="H42" s="99"/>
      <c r="I42" s="99"/>
      <c r="J42" s="99"/>
      <c r="K42" s="99"/>
      <c r="L42" s="99"/>
    </row>
    <row r="43" spans="1:12" s="2" customFormat="1" ht="19.5" customHeight="1">
      <c r="A43" s="81" t="s">
        <v>571</v>
      </c>
      <c r="B43" s="83"/>
      <c r="C43" s="213">
        <v>7043.27</v>
      </c>
      <c r="D43" s="53"/>
      <c r="E43" s="54"/>
      <c r="F43" s="53"/>
      <c r="G43" s="99"/>
      <c r="H43" s="99"/>
      <c r="I43" s="99"/>
      <c r="J43" s="99"/>
      <c r="K43" s="99"/>
      <c r="L43" s="99"/>
    </row>
    <row r="44" spans="1:12" s="2" customFormat="1" ht="19.5" customHeight="1">
      <c r="A44" s="45" t="s">
        <v>64</v>
      </c>
      <c r="B44" s="49"/>
      <c r="C44" s="162"/>
      <c r="D44" s="48"/>
      <c r="E44" s="50"/>
      <c r="F44" s="48"/>
      <c r="G44" s="99"/>
      <c r="H44" s="99"/>
      <c r="I44" s="99"/>
      <c r="J44" s="99"/>
      <c r="K44" s="99"/>
      <c r="L44" s="99"/>
    </row>
    <row r="45" spans="1:12" s="2" customFormat="1" ht="19.5" customHeight="1">
      <c r="A45" s="45" t="s">
        <v>573</v>
      </c>
      <c r="B45" s="49"/>
      <c r="C45" s="162">
        <v>4938.24</v>
      </c>
      <c r="D45" s="48"/>
      <c r="E45" s="50"/>
      <c r="F45" s="48"/>
      <c r="G45" s="99"/>
      <c r="H45" s="99"/>
      <c r="I45" s="99"/>
      <c r="J45" s="99"/>
      <c r="K45" s="99"/>
      <c r="L45" s="99"/>
    </row>
    <row r="46" spans="1:12" s="51" customFormat="1" ht="19.5" customHeight="1">
      <c r="A46" s="45" t="s">
        <v>572</v>
      </c>
      <c r="B46" s="49"/>
      <c r="C46" s="162">
        <v>16987.13</v>
      </c>
      <c r="D46" s="48"/>
      <c r="E46" s="161"/>
      <c r="F46" s="48"/>
      <c r="G46" s="88"/>
      <c r="H46" s="88"/>
      <c r="I46" s="88"/>
      <c r="J46" s="88"/>
      <c r="K46" s="88"/>
      <c r="L46" s="88"/>
    </row>
    <row r="47" spans="1:12" s="2" customFormat="1" ht="19.5" customHeight="1">
      <c r="A47" s="45" t="s">
        <v>574</v>
      </c>
      <c r="B47" s="49"/>
      <c r="C47" s="162">
        <v>2359.21</v>
      </c>
      <c r="D47" s="48"/>
      <c r="E47" s="50"/>
      <c r="F47" s="48"/>
      <c r="G47" s="99"/>
      <c r="H47" s="99"/>
      <c r="I47" s="99"/>
      <c r="J47" s="99"/>
      <c r="K47" s="99"/>
      <c r="L47" s="99"/>
    </row>
    <row r="48" spans="1:12" s="2" customFormat="1" ht="19.5" customHeight="1">
      <c r="A48" s="81" t="s">
        <v>151</v>
      </c>
      <c r="B48" s="83"/>
      <c r="C48" s="213">
        <v>4280.08</v>
      </c>
      <c r="D48" s="53"/>
      <c r="E48" s="54"/>
      <c r="F48" s="53"/>
      <c r="G48" s="99"/>
      <c r="H48" s="99"/>
      <c r="I48" s="99"/>
      <c r="J48" s="99"/>
      <c r="K48" s="99"/>
      <c r="L48" s="99"/>
    </row>
    <row r="49" spans="1:12" s="2" customFormat="1" ht="24.75" customHeight="1">
      <c r="A49" s="24" t="s">
        <v>18</v>
      </c>
      <c r="B49" s="27">
        <v>5000</v>
      </c>
      <c r="C49" s="91">
        <v>0</v>
      </c>
      <c r="D49" s="16">
        <f>B49-C49</f>
        <v>5000</v>
      </c>
      <c r="E49" s="17">
        <f>C49/B49*100</f>
        <v>0</v>
      </c>
      <c r="F49" s="16">
        <v>2027.04</v>
      </c>
      <c r="G49" s="99"/>
      <c r="H49" s="99"/>
      <c r="I49" s="99"/>
      <c r="J49" s="99"/>
      <c r="K49" s="99"/>
      <c r="L49" s="99"/>
    </row>
    <row r="50" spans="1:7" s="72" customFormat="1" ht="24.75" customHeight="1">
      <c r="A50" s="20" t="s">
        <v>19</v>
      </c>
      <c r="B50" s="42">
        <v>50000</v>
      </c>
      <c r="C50" s="60">
        <f>SUM(C51:C55)</f>
        <v>32310</v>
      </c>
      <c r="D50" s="11">
        <f>B50-C50</f>
        <v>17690</v>
      </c>
      <c r="E50" s="12">
        <f>C50/B50*100</f>
        <v>64.62</v>
      </c>
      <c r="F50" s="11">
        <v>38043.1</v>
      </c>
      <c r="G50" s="147"/>
    </row>
    <row r="51" spans="1:7" s="75" customFormat="1" ht="21.75" customHeight="1">
      <c r="A51" s="46" t="s">
        <v>576</v>
      </c>
      <c r="B51" s="56"/>
      <c r="C51" s="49">
        <v>6930</v>
      </c>
      <c r="D51" s="48"/>
      <c r="E51" s="50"/>
      <c r="F51" s="48"/>
      <c r="G51" s="156"/>
    </row>
    <row r="52" spans="1:6" s="88" customFormat="1" ht="21.75" customHeight="1">
      <c r="A52" s="45" t="s">
        <v>575</v>
      </c>
      <c r="B52" s="48"/>
      <c r="C52" s="49">
        <v>480</v>
      </c>
      <c r="D52" s="48"/>
      <c r="E52" s="50"/>
      <c r="F52" s="48"/>
    </row>
    <row r="53" spans="1:6" s="88" customFormat="1" ht="21.75" customHeight="1">
      <c r="A53" s="45" t="s">
        <v>577</v>
      </c>
      <c r="B53" s="49"/>
      <c r="C53" s="49"/>
      <c r="D53" s="48"/>
      <c r="E53" s="50"/>
      <c r="F53" s="48"/>
    </row>
    <row r="54" spans="1:6" s="88" customFormat="1" ht="21.75" customHeight="1">
      <c r="A54" s="45" t="s">
        <v>578</v>
      </c>
      <c r="B54" s="49"/>
      <c r="C54" s="49">
        <v>19500</v>
      </c>
      <c r="D54" s="48"/>
      <c r="E54" s="50"/>
      <c r="F54" s="48"/>
    </row>
    <row r="55" spans="1:6" s="88" customFormat="1" ht="21.75" customHeight="1">
      <c r="A55" s="81" t="s">
        <v>579</v>
      </c>
      <c r="B55" s="83"/>
      <c r="C55" s="83">
        <v>5400</v>
      </c>
      <c r="D55" s="53"/>
      <c r="E55" s="54"/>
      <c r="F55" s="53"/>
    </row>
    <row r="56" spans="1:12" s="2" customFormat="1" ht="24.75" customHeight="1">
      <c r="A56" s="36" t="s">
        <v>20</v>
      </c>
      <c r="B56" s="91">
        <v>525000</v>
      </c>
      <c r="C56" s="91">
        <f>SUM(C57:C63)</f>
        <v>291788.11</v>
      </c>
      <c r="D56" s="37">
        <f>B56-C56</f>
        <v>233211.89</v>
      </c>
      <c r="E56" s="38">
        <f>C56/B56*100</f>
        <v>55.57868761904762</v>
      </c>
      <c r="F56" s="37">
        <v>500990.94</v>
      </c>
      <c r="G56" s="99"/>
      <c r="H56" s="99"/>
      <c r="I56" s="99"/>
      <c r="J56" s="99"/>
      <c r="K56" s="99"/>
      <c r="L56" s="99"/>
    </row>
    <row r="57" spans="1:6" s="99" customFormat="1" ht="21.75" customHeight="1">
      <c r="A57" s="73" t="s">
        <v>223</v>
      </c>
      <c r="B57" s="92"/>
      <c r="C57" s="92"/>
      <c r="D57" s="58"/>
      <c r="E57" s="74"/>
      <c r="F57" s="58"/>
    </row>
    <row r="58" spans="1:6" s="99" customFormat="1" ht="21.75" customHeight="1">
      <c r="A58" s="73" t="s">
        <v>517</v>
      </c>
      <c r="B58" s="92"/>
      <c r="C58" s="92">
        <v>123.12</v>
      </c>
      <c r="D58" s="58"/>
      <c r="E58" s="74"/>
      <c r="F58" s="58"/>
    </row>
    <row r="59" spans="1:6" s="99" customFormat="1" ht="21.75" customHeight="1">
      <c r="A59" s="73" t="s">
        <v>582</v>
      </c>
      <c r="B59" s="92"/>
      <c r="C59" s="92">
        <v>123.75</v>
      </c>
      <c r="D59" s="58"/>
      <c r="E59" s="74"/>
      <c r="F59" s="58"/>
    </row>
    <row r="60" spans="1:6" s="99" customFormat="1" ht="21.75" customHeight="1">
      <c r="A60" s="73" t="s">
        <v>583</v>
      </c>
      <c r="B60" s="92"/>
      <c r="C60" s="92">
        <v>482.96</v>
      </c>
      <c r="D60" s="58"/>
      <c r="E60" s="74"/>
      <c r="F60" s="58"/>
    </row>
    <row r="61" spans="1:12" s="2" customFormat="1" ht="21.75" customHeight="1">
      <c r="A61" s="80" t="s">
        <v>72</v>
      </c>
      <c r="B61" s="92"/>
      <c r="C61" s="92"/>
      <c r="D61" s="58"/>
      <c r="E61" s="74"/>
      <c r="F61" s="58"/>
      <c r="G61" s="99"/>
      <c r="H61" s="99"/>
      <c r="I61" s="99"/>
      <c r="J61" s="99"/>
      <c r="K61" s="99"/>
      <c r="L61" s="99"/>
    </row>
    <row r="62" spans="1:12" s="2" customFormat="1" ht="21.75" customHeight="1">
      <c r="A62" s="80" t="s">
        <v>580</v>
      </c>
      <c r="B62" s="92"/>
      <c r="C62" s="92">
        <v>246495.77</v>
      </c>
      <c r="D62" s="58"/>
      <c r="E62" s="74"/>
      <c r="F62" s="58"/>
      <c r="G62" s="99"/>
      <c r="H62" s="99"/>
      <c r="I62" s="99"/>
      <c r="J62" s="99"/>
      <c r="K62" s="99"/>
      <c r="L62" s="99"/>
    </row>
    <row r="63" spans="1:12" s="2" customFormat="1" ht="21.75" customHeight="1">
      <c r="A63" s="80" t="s">
        <v>581</v>
      </c>
      <c r="B63" s="92"/>
      <c r="C63" s="92">
        <v>44562.51</v>
      </c>
      <c r="D63" s="58"/>
      <c r="E63" s="74"/>
      <c r="F63" s="58"/>
      <c r="G63" s="99"/>
      <c r="H63" s="99"/>
      <c r="I63" s="99"/>
      <c r="J63" s="99"/>
      <c r="K63" s="99"/>
      <c r="L63" s="99"/>
    </row>
    <row r="64" spans="1:12" s="9" customFormat="1" ht="24.75" customHeight="1">
      <c r="A64" s="18" t="s">
        <v>21</v>
      </c>
      <c r="B64" s="19">
        <v>15000</v>
      </c>
      <c r="C64" s="19">
        <v>0</v>
      </c>
      <c r="D64" s="14">
        <f>B64-C64</f>
        <v>15000</v>
      </c>
      <c r="E64" s="15">
        <f>C64/B64*100</f>
        <v>0</v>
      </c>
      <c r="F64" s="14">
        <v>12783</v>
      </c>
      <c r="G64" s="26"/>
      <c r="H64" s="26"/>
      <c r="I64" s="26"/>
      <c r="J64" s="26"/>
      <c r="K64" s="26"/>
      <c r="L64" s="26"/>
    </row>
    <row r="65" spans="1:12" s="9" customFormat="1" ht="24.75" customHeight="1">
      <c r="A65" s="41" t="s">
        <v>22</v>
      </c>
      <c r="B65" s="60">
        <v>70000</v>
      </c>
      <c r="C65" s="60">
        <f>SUM(C67:C74)</f>
        <v>15051.36</v>
      </c>
      <c r="D65" s="11">
        <f>B65-C65</f>
        <v>54948.64</v>
      </c>
      <c r="E65" s="12">
        <f>C65/B65*100</f>
        <v>21.501942857142858</v>
      </c>
      <c r="F65" s="11">
        <v>83670.15</v>
      </c>
      <c r="G65" s="26"/>
      <c r="H65" s="26"/>
      <c r="I65" s="26"/>
      <c r="J65" s="26"/>
      <c r="K65" s="26"/>
      <c r="L65" s="26"/>
    </row>
    <row r="66" spans="1:12" s="2" customFormat="1" ht="19.5" customHeight="1">
      <c r="A66" s="45" t="s">
        <v>143</v>
      </c>
      <c r="B66" s="49"/>
      <c r="C66" s="49"/>
      <c r="D66" s="48"/>
      <c r="E66" s="50"/>
      <c r="F66" s="48"/>
      <c r="G66" s="99"/>
      <c r="H66" s="99"/>
      <c r="I66" s="99"/>
      <c r="J66" s="99"/>
      <c r="K66" s="99"/>
      <c r="L66" s="99"/>
    </row>
    <row r="67" spans="1:12" s="2" customFormat="1" ht="19.5" customHeight="1">
      <c r="A67" s="45" t="s">
        <v>520</v>
      </c>
      <c r="B67" s="49"/>
      <c r="C67" s="49">
        <v>4410.85</v>
      </c>
      <c r="D67" s="48"/>
      <c r="E67" s="50"/>
      <c r="F67" s="48"/>
      <c r="G67" s="99"/>
      <c r="H67" s="99"/>
      <c r="I67" s="99"/>
      <c r="J67" s="99"/>
      <c r="K67" s="99"/>
      <c r="L67" s="99"/>
    </row>
    <row r="68" spans="1:12" s="2" customFormat="1" ht="19.5" customHeight="1">
      <c r="A68" s="45" t="s">
        <v>521</v>
      </c>
      <c r="B68" s="49"/>
      <c r="C68" s="49">
        <v>1212.12</v>
      </c>
      <c r="D68" s="48"/>
      <c r="E68" s="50"/>
      <c r="F68" s="48"/>
      <c r="G68" s="99"/>
      <c r="H68" s="99"/>
      <c r="I68" s="99"/>
      <c r="J68" s="99"/>
      <c r="K68" s="99"/>
      <c r="L68" s="99"/>
    </row>
    <row r="69" spans="1:12" s="51" customFormat="1" ht="19.5" customHeight="1">
      <c r="A69" s="45" t="s">
        <v>522</v>
      </c>
      <c r="B69" s="49"/>
      <c r="C69" s="49">
        <v>1238.39</v>
      </c>
      <c r="D69" s="48"/>
      <c r="E69" s="161"/>
      <c r="F69" s="48"/>
      <c r="G69" s="88"/>
      <c r="H69" s="88"/>
      <c r="I69" s="88"/>
      <c r="J69" s="88"/>
      <c r="K69" s="88"/>
      <c r="L69" s="88"/>
    </row>
    <row r="70" spans="1:12" s="51" customFormat="1" ht="19.5" customHeight="1">
      <c r="A70" s="45" t="s">
        <v>523</v>
      </c>
      <c r="B70" s="49"/>
      <c r="C70" s="49"/>
      <c r="D70" s="48"/>
      <c r="E70" s="161"/>
      <c r="F70" s="48"/>
      <c r="G70" s="88"/>
      <c r="H70" s="88"/>
      <c r="I70" s="88"/>
      <c r="J70" s="88"/>
      <c r="K70" s="88"/>
      <c r="L70" s="88"/>
    </row>
    <row r="71" spans="1:12" s="51" customFormat="1" ht="19.5" customHeight="1">
      <c r="A71" s="45" t="s">
        <v>111</v>
      </c>
      <c r="B71" s="49"/>
      <c r="C71" s="49"/>
      <c r="D71" s="48"/>
      <c r="E71" s="161"/>
      <c r="F71" s="48"/>
      <c r="G71" s="88"/>
      <c r="H71" s="88"/>
      <c r="I71" s="88"/>
      <c r="J71" s="88"/>
      <c r="K71" s="88"/>
      <c r="L71" s="88"/>
    </row>
    <row r="72" spans="1:12" s="51" customFormat="1" ht="19.5" customHeight="1">
      <c r="A72" s="45" t="s">
        <v>524</v>
      </c>
      <c r="B72" s="49"/>
      <c r="C72" s="49">
        <v>1000</v>
      </c>
      <c r="D72" s="48"/>
      <c r="E72" s="161"/>
      <c r="F72" s="48"/>
      <c r="G72" s="88"/>
      <c r="H72" s="88"/>
      <c r="I72" s="88"/>
      <c r="J72" s="88"/>
      <c r="K72" s="88"/>
      <c r="L72" s="88"/>
    </row>
    <row r="73" spans="1:12" s="51" customFormat="1" ht="19.5" customHeight="1">
      <c r="A73" s="45" t="s">
        <v>525</v>
      </c>
      <c r="B73" s="49"/>
      <c r="C73" s="49">
        <v>3690</v>
      </c>
      <c r="D73" s="48"/>
      <c r="E73" s="161"/>
      <c r="F73" s="48"/>
      <c r="G73" s="88"/>
      <c r="H73" s="88"/>
      <c r="I73" s="88"/>
      <c r="J73" s="88"/>
      <c r="K73" s="88"/>
      <c r="L73" s="88"/>
    </row>
    <row r="74" spans="1:12" s="51" customFormat="1" ht="19.5" customHeight="1">
      <c r="A74" s="81" t="s">
        <v>584</v>
      </c>
      <c r="B74" s="83"/>
      <c r="C74" s="83">
        <v>3500</v>
      </c>
      <c r="D74" s="53"/>
      <c r="E74" s="163"/>
      <c r="F74" s="53"/>
      <c r="G74" s="88"/>
      <c r="H74" s="88"/>
      <c r="I74" s="88"/>
      <c r="J74" s="88"/>
      <c r="K74" s="88"/>
      <c r="L74" s="88"/>
    </row>
    <row r="75" spans="1:12" s="28" customFormat="1" ht="24.75" customHeight="1">
      <c r="A75" s="24" t="s">
        <v>23</v>
      </c>
      <c r="B75" s="27">
        <v>146000</v>
      </c>
      <c r="C75" s="27">
        <f>SUM(C76:C80)</f>
        <v>55066.25</v>
      </c>
      <c r="D75" s="16">
        <f>B75-C75</f>
        <v>90933.75</v>
      </c>
      <c r="E75" s="17">
        <f>C75/B75*100</f>
        <v>37.71660958904109</v>
      </c>
      <c r="F75" s="16">
        <v>66809.98</v>
      </c>
      <c r="G75" s="40"/>
      <c r="H75" s="40"/>
      <c r="I75" s="40"/>
      <c r="J75" s="40"/>
      <c r="K75" s="40"/>
      <c r="L75" s="153"/>
    </row>
    <row r="76" spans="1:12" s="25" customFormat="1" ht="19.5" customHeight="1">
      <c r="A76" s="73" t="s">
        <v>526</v>
      </c>
      <c r="B76" s="92"/>
      <c r="C76" s="92">
        <v>1281.91</v>
      </c>
      <c r="D76" s="58"/>
      <c r="E76" s="74"/>
      <c r="F76" s="58"/>
      <c r="G76" s="154"/>
      <c r="H76" s="154"/>
      <c r="I76" s="154"/>
      <c r="J76" s="154"/>
      <c r="K76" s="154"/>
      <c r="L76" s="63"/>
    </row>
    <row r="77" spans="1:12" s="1" customFormat="1" ht="19.5" customHeight="1">
      <c r="A77" s="46" t="s">
        <v>585</v>
      </c>
      <c r="B77" s="49"/>
      <c r="C77" s="49">
        <v>26110</v>
      </c>
      <c r="D77" s="48"/>
      <c r="E77" s="50"/>
      <c r="F77" s="48"/>
      <c r="G77" s="26"/>
      <c r="H77" s="26"/>
      <c r="I77" s="26"/>
      <c r="J77" s="26"/>
      <c r="K77" s="26"/>
      <c r="L77" s="40"/>
    </row>
    <row r="78" spans="1:12" s="1" customFormat="1" ht="19.5" customHeight="1">
      <c r="A78" s="45" t="s">
        <v>586</v>
      </c>
      <c r="B78" s="49"/>
      <c r="C78" s="49"/>
      <c r="D78" s="48"/>
      <c r="E78" s="50"/>
      <c r="F78" s="48"/>
      <c r="G78" s="26"/>
      <c r="H78" s="26"/>
      <c r="I78" s="26"/>
      <c r="J78" s="26"/>
      <c r="K78" s="26"/>
      <c r="L78" s="40"/>
    </row>
    <row r="79" spans="1:12" s="1" customFormat="1" ht="19.5" customHeight="1">
      <c r="A79" s="45" t="s">
        <v>587</v>
      </c>
      <c r="B79" s="49"/>
      <c r="C79" s="49">
        <v>26250</v>
      </c>
      <c r="D79" s="48"/>
      <c r="E79" s="50"/>
      <c r="F79" s="48"/>
      <c r="G79" s="26"/>
      <c r="H79" s="26"/>
      <c r="I79" s="26"/>
      <c r="J79" s="26"/>
      <c r="K79" s="26"/>
      <c r="L79" s="40"/>
    </row>
    <row r="80" spans="1:12" s="1" customFormat="1" ht="19.5" customHeight="1">
      <c r="A80" s="45" t="s">
        <v>528</v>
      </c>
      <c r="B80" s="49"/>
      <c r="C80" s="49">
        <v>1424.34</v>
      </c>
      <c r="D80" s="48"/>
      <c r="E80" s="50"/>
      <c r="F80" s="48"/>
      <c r="G80" s="26"/>
      <c r="H80" s="26"/>
      <c r="I80" s="26"/>
      <c r="J80" s="26"/>
      <c r="K80" s="26"/>
      <c r="L80" s="40"/>
    </row>
    <row r="81" spans="1:12" s="51" customFormat="1" ht="24.75" customHeight="1">
      <c r="A81" s="84" t="s">
        <v>24</v>
      </c>
      <c r="B81" s="60">
        <v>10000</v>
      </c>
      <c r="C81" s="60">
        <f>C82</f>
        <v>2500</v>
      </c>
      <c r="D81" s="11">
        <f>B81-C81</f>
        <v>7500</v>
      </c>
      <c r="E81" s="12">
        <f>C81/B81*100</f>
        <v>25</v>
      </c>
      <c r="F81" s="11">
        <v>12046.13</v>
      </c>
      <c r="G81" s="26"/>
      <c r="H81" s="26"/>
      <c r="I81" s="26"/>
      <c r="J81" s="26"/>
      <c r="K81" s="26"/>
      <c r="L81" s="40"/>
    </row>
    <row r="82" spans="1:12" s="51" customFormat="1" ht="19.5" customHeight="1">
      <c r="A82" s="71" t="s">
        <v>588</v>
      </c>
      <c r="B82" s="49"/>
      <c r="C82" s="49">
        <v>2500</v>
      </c>
      <c r="D82" s="48"/>
      <c r="E82" s="50"/>
      <c r="F82" s="48"/>
      <c r="G82" s="99"/>
      <c r="H82" s="99"/>
      <c r="I82" s="99"/>
      <c r="J82" s="99"/>
      <c r="K82" s="99"/>
      <c r="L82" s="88"/>
    </row>
    <row r="83" spans="1:12" s="113" customFormat="1" ht="30" customHeight="1">
      <c r="A83" s="165" t="s">
        <v>97</v>
      </c>
      <c r="B83" s="166">
        <f>SUM(B40,B49,B50,B56,B64,B65,B75,B81)</f>
        <v>951000</v>
      </c>
      <c r="C83" s="166">
        <f>SUM(C40,C49,C50,C56,C64,C65,C75,C81)</f>
        <v>433326.18999999994</v>
      </c>
      <c r="D83" s="167">
        <f>B83-C83</f>
        <v>517673.81000000006</v>
      </c>
      <c r="E83" s="168">
        <f>C83/B83*100</f>
        <v>45.565319663512085</v>
      </c>
      <c r="F83" s="167">
        <f>SUM(F40:F81)</f>
        <v>820877.99</v>
      </c>
      <c r="G83" s="153"/>
      <c r="H83" s="153"/>
      <c r="I83" s="153"/>
      <c r="J83" s="153"/>
      <c r="K83" s="153"/>
      <c r="L83" s="34"/>
    </row>
    <row r="84" spans="1:6" s="135" customFormat="1" ht="24.75" customHeight="1">
      <c r="A84" s="189" t="s">
        <v>120</v>
      </c>
      <c r="B84" s="190">
        <v>13000</v>
      </c>
      <c r="C84" s="191">
        <f>C85</f>
        <v>5956</v>
      </c>
      <c r="D84" s="192">
        <f>B84-C84</f>
        <v>7044</v>
      </c>
      <c r="E84" s="12">
        <f>C84/B84*100</f>
        <v>45.815384615384616</v>
      </c>
      <c r="F84" s="193">
        <v>11928.96</v>
      </c>
    </row>
    <row r="85" spans="1:6" s="135" customFormat="1" ht="19.5" customHeight="1">
      <c r="A85" s="176" t="s">
        <v>589</v>
      </c>
      <c r="B85" s="177"/>
      <c r="C85" s="178">
        <v>5956</v>
      </c>
      <c r="D85" s="179"/>
      <c r="E85" s="50"/>
      <c r="F85" s="180"/>
    </row>
    <row r="86" spans="1:6" s="136" customFormat="1" ht="30" customHeight="1">
      <c r="A86" s="181" t="s">
        <v>121</v>
      </c>
      <c r="B86" s="182">
        <f>SUM(B84)</f>
        <v>13000</v>
      </c>
      <c r="C86" s="214">
        <f>SUM(C84)</f>
        <v>5956</v>
      </c>
      <c r="D86" s="182">
        <f aca="true" t="shared" si="2" ref="D86:D155">B86-C86</f>
        <v>7044</v>
      </c>
      <c r="E86" s="183">
        <f aca="true" t="shared" si="3" ref="E86:E151">C86/B86*100</f>
        <v>45.815384615384616</v>
      </c>
      <c r="F86" s="182">
        <f>SUM(F84)</f>
        <v>11928.96</v>
      </c>
    </row>
    <row r="87" spans="1:12" s="1" customFormat="1" ht="24.75" customHeight="1">
      <c r="A87" s="87" t="s">
        <v>25</v>
      </c>
      <c r="B87" s="27">
        <v>10000</v>
      </c>
      <c r="C87" s="27">
        <f>SUM(C88:C89)</f>
        <v>8416.76</v>
      </c>
      <c r="D87" s="16">
        <f t="shared" si="2"/>
        <v>1583.2399999999998</v>
      </c>
      <c r="E87" s="17">
        <f t="shared" si="3"/>
        <v>84.1676</v>
      </c>
      <c r="F87" s="16">
        <v>9840.38</v>
      </c>
      <c r="G87" s="40"/>
      <c r="H87" s="40"/>
      <c r="I87" s="40"/>
      <c r="J87" s="40"/>
      <c r="K87" s="40"/>
      <c r="L87" s="75"/>
    </row>
    <row r="88" spans="1:12" s="28" customFormat="1" ht="21.75" customHeight="1">
      <c r="A88" s="55" t="s">
        <v>590</v>
      </c>
      <c r="B88" s="49"/>
      <c r="C88" s="49">
        <v>383</v>
      </c>
      <c r="D88" s="48"/>
      <c r="E88" s="50"/>
      <c r="F88" s="48"/>
      <c r="G88" s="40"/>
      <c r="H88" s="40"/>
      <c r="I88" s="40"/>
      <c r="J88" s="40"/>
      <c r="K88" s="40"/>
      <c r="L88" s="77"/>
    </row>
    <row r="89" spans="1:12" s="1" customFormat="1" ht="21.75" customHeight="1">
      <c r="A89" s="55" t="s">
        <v>591</v>
      </c>
      <c r="B89" s="49"/>
      <c r="C89" s="49">
        <v>8033.76</v>
      </c>
      <c r="D89" s="48"/>
      <c r="E89" s="50"/>
      <c r="F89" s="48"/>
      <c r="G89" s="40"/>
      <c r="H89" s="40"/>
      <c r="I89" s="40"/>
      <c r="J89" s="40"/>
      <c r="K89" s="40"/>
      <c r="L89" s="77"/>
    </row>
    <row r="90" spans="1:12" s="22" customFormat="1" ht="24.75" customHeight="1">
      <c r="A90" s="20" t="s">
        <v>28</v>
      </c>
      <c r="B90" s="60">
        <v>1000</v>
      </c>
      <c r="C90" s="60">
        <f>C91</f>
        <v>250</v>
      </c>
      <c r="D90" s="11">
        <f t="shared" si="2"/>
        <v>750</v>
      </c>
      <c r="E90" s="12">
        <f t="shared" si="3"/>
        <v>25</v>
      </c>
      <c r="F90" s="11">
        <v>0</v>
      </c>
      <c r="G90" s="34"/>
      <c r="H90" s="34"/>
      <c r="I90" s="34"/>
      <c r="J90" s="34"/>
      <c r="K90" s="34"/>
      <c r="L90" s="40"/>
    </row>
    <row r="91" spans="1:12" s="292" customFormat="1" ht="21.75" customHeight="1">
      <c r="A91" s="52" t="s">
        <v>592</v>
      </c>
      <c r="B91" s="83"/>
      <c r="C91" s="83">
        <v>250</v>
      </c>
      <c r="D91" s="53"/>
      <c r="E91" s="54"/>
      <c r="F91" s="53"/>
      <c r="G91" s="88"/>
      <c r="H91" s="88"/>
      <c r="I91" s="88"/>
      <c r="J91" s="88"/>
      <c r="K91" s="88"/>
      <c r="L91" s="88"/>
    </row>
    <row r="92" spans="1:12" s="114" customFormat="1" ht="30" customHeight="1">
      <c r="A92" s="169" t="s">
        <v>98</v>
      </c>
      <c r="B92" s="166">
        <f>SUM(B87,B90)</f>
        <v>11000</v>
      </c>
      <c r="C92" s="166">
        <f>SUM(C87,C90)</f>
        <v>8666.76</v>
      </c>
      <c r="D92" s="167">
        <f t="shared" si="2"/>
        <v>2333.24</v>
      </c>
      <c r="E92" s="168">
        <f t="shared" si="3"/>
        <v>78.78872727272727</v>
      </c>
      <c r="F92" s="167">
        <f>SUM(F87:F90)</f>
        <v>9840.38</v>
      </c>
      <c r="G92" s="34"/>
      <c r="H92" s="34"/>
      <c r="I92" s="34"/>
      <c r="J92" s="34"/>
      <c r="K92" s="34"/>
      <c r="L92" s="40"/>
    </row>
    <row r="93" spans="1:12" s="22" customFormat="1" ht="24.75" customHeight="1">
      <c r="A93" s="20" t="s">
        <v>29</v>
      </c>
      <c r="B93" s="60">
        <v>4000</v>
      </c>
      <c r="C93" s="60">
        <f>SUM(C94:C95)</f>
        <v>766.49</v>
      </c>
      <c r="D93" s="11">
        <f t="shared" si="2"/>
        <v>3233.51</v>
      </c>
      <c r="E93" s="12">
        <f t="shared" si="3"/>
        <v>19.16225</v>
      </c>
      <c r="F93" s="11">
        <v>3727.63</v>
      </c>
      <c r="G93" s="34"/>
      <c r="H93" s="34"/>
      <c r="I93" s="34"/>
      <c r="J93" s="34"/>
      <c r="K93" s="34"/>
      <c r="L93" s="34"/>
    </row>
    <row r="94" spans="1:12" s="51" customFormat="1" ht="21.75" customHeight="1">
      <c r="A94" s="45" t="s">
        <v>531</v>
      </c>
      <c r="B94" s="49"/>
      <c r="C94" s="49">
        <v>300</v>
      </c>
      <c r="D94" s="48"/>
      <c r="E94" s="50"/>
      <c r="F94" s="48"/>
      <c r="G94" s="88"/>
      <c r="H94" s="88"/>
      <c r="I94" s="88"/>
      <c r="J94" s="88"/>
      <c r="K94" s="88"/>
      <c r="L94" s="88"/>
    </row>
    <row r="95" spans="1:12" s="51" customFormat="1" ht="21.75" customHeight="1">
      <c r="A95" s="81" t="s">
        <v>532</v>
      </c>
      <c r="B95" s="83"/>
      <c r="C95" s="83">
        <v>466.49</v>
      </c>
      <c r="D95" s="53"/>
      <c r="E95" s="54"/>
      <c r="F95" s="53"/>
      <c r="G95" s="88"/>
      <c r="H95" s="88"/>
      <c r="I95" s="88"/>
      <c r="J95" s="88"/>
      <c r="K95" s="88"/>
      <c r="L95" s="88"/>
    </row>
    <row r="96" spans="1:12" s="1" customFormat="1" ht="24.75" customHeight="1">
      <c r="A96" s="207" t="s">
        <v>30</v>
      </c>
      <c r="B96" s="27">
        <v>1500</v>
      </c>
      <c r="C96" s="27">
        <v>1125.29</v>
      </c>
      <c r="D96" s="211">
        <f t="shared" si="2"/>
        <v>374.71000000000004</v>
      </c>
      <c r="E96" s="17">
        <f t="shared" si="3"/>
        <v>75.01933333333332</v>
      </c>
      <c r="F96" s="16">
        <v>1367.13</v>
      </c>
      <c r="G96" s="279"/>
      <c r="H96" s="63"/>
      <c r="I96" s="63"/>
      <c r="J96" s="63"/>
      <c r="K96" s="63"/>
      <c r="L96" s="34"/>
    </row>
    <row r="97" spans="1:12" s="113" customFormat="1" ht="30" customHeight="1">
      <c r="A97" s="169" t="s">
        <v>99</v>
      </c>
      <c r="B97" s="166">
        <f>SUM(B93,B96)</f>
        <v>5500</v>
      </c>
      <c r="C97" s="166">
        <f>SUM(C93,C96)</f>
        <v>1891.78</v>
      </c>
      <c r="D97" s="167">
        <f t="shared" si="2"/>
        <v>3608.2200000000003</v>
      </c>
      <c r="E97" s="168">
        <f t="shared" si="3"/>
        <v>34.396</v>
      </c>
      <c r="F97" s="167">
        <f>SUM(F93:F96)</f>
        <v>5094.76</v>
      </c>
      <c r="G97" s="280"/>
      <c r="H97" s="146"/>
      <c r="I97" s="146"/>
      <c r="J97" s="146"/>
      <c r="K97" s="146"/>
      <c r="L97" s="34"/>
    </row>
    <row r="98" spans="1:12" s="39" customFormat="1" ht="24.75" customHeight="1">
      <c r="A98" s="62" t="s">
        <v>43</v>
      </c>
      <c r="B98" s="95">
        <v>2000</v>
      </c>
      <c r="C98" s="95">
        <v>0</v>
      </c>
      <c r="D98" s="23">
        <f t="shared" si="2"/>
        <v>2000</v>
      </c>
      <c r="E98" s="35">
        <f t="shared" si="3"/>
        <v>0</v>
      </c>
      <c r="F98" s="23">
        <v>9091.27</v>
      </c>
      <c r="G98" s="279"/>
      <c r="H98" s="63"/>
      <c r="I98" s="63"/>
      <c r="J98" s="63"/>
      <c r="K98" s="63"/>
      <c r="L98" s="26"/>
    </row>
    <row r="99" spans="1:12" s="39" customFormat="1" ht="24.75" customHeight="1">
      <c r="A99" s="31" t="s">
        <v>45</v>
      </c>
      <c r="B99" s="94">
        <v>2000</v>
      </c>
      <c r="C99" s="94">
        <f>SUM(C100:C100)</f>
        <v>243.54</v>
      </c>
      <c r="D99" s="21">
        <f t="shared" si="2"/>
        <v>1756.46</v>
      </c>
      <c r="E99" s="32">
        <f t="shared" si="3"/>
        <v>12.177</v>
      </c>
      <c r="F99" s="21">
        <v>3311.16</v>
      </c>
      <c r="G99" s="279"/>
      <c r="H99" s="63"/>
      <c r="I99" s="63"/>
      <c r="J99" s="63"/>
      <c r="K99" s="63"/>
      <c r="L99" s="26"/>
    </row>
    <row r="100" spans="1:12" s="89" customFormat="1" ht="21.75" customHeight="1">
      <c r="A100" s="73" t="s">
        <v>533</v>
      </c>
      <c r="B100" s="92"/>
      <c r="C100" s="92">
        <v>243.54</v>
      </c>
      <c r="D100" s="58"/>
      <c r="E100" s="74"/>
      <c r="F100" s="58"/>
      <c r="G100" s="281"/>
      <c r="H100" s="64"/>
      <c r="I100" s="64"/>
      <c r="J100" s="64"/>
      <c r="K100" s="64"/>
      <c r="L100" s="99"/>
    </row>
    <row r="101" spans="1:12" s="128" customFormat="1" ht="30" customHeight="1">
      <c r="A101" s="169" t="s">
        <v>103</v>
      </c>
      <c r="B101" s="166">
        <f>SUM(B98,B99)</f>
        <v>4000</v>
      </c>
      <c r="C101" s="166">
        <f>SUM(C98,C99)</f>
        <v>243.54</v>
      </c>
      <c r="D101" s="167">
        <f t="shared" si="2"/>
        <v>3756.46</v>
      </c>
      <c r="E101" s="168">
        <f t="shared" si="3"/>
        <v>6.0885</v>
      </c>
      <c r="F101" s="167">
        <f>SUM(F98:F100)</f>
        <v>12402.43</v>
      </c>
      <c r="G101" s="281"/>
      <c r="H101" s="64"/>
      <c r="I101" s="64"/>
      <c r="J101" s="64"/>
      <c r="K101" s="64"/>
      <c r="L101" s="99"/>
    </row>
    <row r="102" spans="1:12" s="1" customFormat="1" ht="34.5" customHeight="1">
      <c r="A102" s="195" t="s">
        <v>31</v>
      </c>
      <c r="B102" s="196">
        <f>SUM(B18,B30,B39,B83,B92,B97,B101,B86)</f>
        <v>3704000</v>
      </c>
      <c r="C102" s="196">
        <f>SUM(C18,C30,C39,C83,C92,C97,C101,C86)</f>
        <v>1679744.7900000003</v>
      </c>
      <c r="D102" s="197">
        <f t="shared" si="2"/>
        <v>2024255.2099999997</v>
      </c>
      <c r="E102" s="198">
        <f t="shared" si="3"/>
        <v>45.349481371490285</v>
      </c>
      <c r="F102" s="197">
        <f>SUM(F18,F30,F39,F83,F92,F97,F101,F86)</f>
        <v>2850855.4699999997</v>
      </c>
      <c r="G102" s="280"/>
      <c r="H102" s="146"/>
      <c r="I102" s="146"/>
      <c r="J102" s="146"/>
      <c r="K102" s="146"/>
      <c r="L102" s="88"/>
    </row>
    <row r="103" spans="1:12" s="34" customFormat="1" ht="34.5" customHeight="1">
      <c r="A103" s="293"/>
      <c r="B103" s="294"/>
      <c r="C103" s="294"/>
      <c r="D103" s="294"/>
      <c r="E103" s="295"/>
      <c r="F103" s="294"/>
      <c r="L103" s="88"/>
    </row>
    <row r="104" spans="1:12" s="34" customFormat="1" ht="34.5" customHeight="1">
      <c r="A104" s="293"/>
      <c r="B104" s="294"/>
      <c r="C104" s="294"/>
      <c r="D104" s="294"/>
      <c r="E104" s="295"/>
      <c r="F104" s="294"/>
      <c r="L104" s="88"/>
    </row>
    <row r="105" spans="1:12" s="101" customFormat="1" ht="34.5" customHeight="1">
      <c r="A105" s="18" t="s">
        <v>208</v>
      </c>
      <c r="B105" s="14"/>
      <c r="C105" s="14"/>
      <c r="D105" s="14"/>
      <c r="E105" s="15"/>
      <c r="F105" s="14"/>
      <c r="G105" s="34"/>
      <c r="H105" s="34"/>
      <c r="I105" s="34"/>
      <c r="J105" s="34"/>
      <c r="K105" s="34"/>
      <c r="L105" s="77"/>
    </row>
    <row r="106" spans="1:12" s="63" customFormat="1" ht="24.75" customHeight="1">
      <c r="A106" s="41" t="s">
        <v>100</v>
      </c>
      <c r="B106" s="60">
        <f>SUM(B111+B108)</f>
        <v>63862314.13</v>
      </c>
      <c r="C106" s="60">
        <f>SUM(C107:C108)</f>
        <v>28101077.26</v>
      </c>
      <c r="D106" s="11">
        <f t="shared" si="2"/>
        <v>35761236.870000005</v>
      </c>
      <c r="E106" s="12">
        <f t="shared" si="3"/>
        <v>44.002597843223505</v>
      </c>
      <c r="F106" s="11">
        <v>34592692.54</v>
      </c>
      <c r="G106" s="282"/>
      <c r="H106" s="79"/>
      <c r="I106" s="79"/>
      <c r="J106" s="79"/>
      <c r="K106" s="79"/>
      <c r="L106" s="64"/>
    </row>
    <row r="107" spans="1:11" s="63" customFormat="1" ht="19.5" customHeight="1">
      <c r="A107" s="45" t="s">
        <v>593</v>
      </c>
      <c r="B107" s="103" t="s">
        <v>33</v>
      </c>
      <c r="C107" s="49">
        <v>27973991.51</v>
      </c>
      <c r="D107" s="239"/>
      <c r="E107" s="238"/>
      <c r="F107" s="239"/>
      <c r="G107" s="283"/>
      <c r="H107" s="77"/>
      <c r="I107" s="77"/>
      <c r="J107" s="77"/>
      <c r="K107" s="77"/>
    </row>
    <row r="108" spans="1:7" s="63" customFormat="1" ht="19.5" customHeight="1">
      <c r="A108" s="45" t="s">
        <v>534</v>
      </c>
      <c r="B108" s="49">
        <v>55463031</v>
      </c>
      <c r="C108" s="49">
        <v>127085.75</v>
      </c>
      <c r="D108" s="239"/>
      <c r="E108" s="238"/>
      <c r="F108" s="239"/>
      <c r="G108" s="279"/>
    </row>
    <row r="109" spans="1:12" s="65" customFormat="1" ht="19.5" customHeight="1">
      <c r="A109" s="45"/>
      <c r="B109" s="103" t="s">
        <v>34</v>
      </c>
      <c r="C109" s="49"/>
      <c r="D109" s="239"/>
      <c r="E109" s="238"/>
      <c r="F109" s="239"/>
      <c r="G109" s="34"/>
      <c r="H109" s="34"/>
      <c r="I109" s="34"/>
      <c r="J109" s="34"/>
      <c r="K109" s="34"/>
      <c r="L109" s="63"/>
    </row>
    <row r="110" spans="1:12" s="69" customFormat="1" ht="19.5" customHeight="1">
      <c r="A110" s="45"/>
      <c r="B110" s="103" t="s">
        <v>498</v>
      </c>
      <c r="C110" s="49"/>
      <c r="D110" s="239"/>
      <c r="E110" s="238"/>
      <c r="F110" s="239"/>
      <c r="G110" s="34"/>
      <c r="H110" s="34"/>
      <c r="I110" s="34"/>
      <c r="J110" s="34"/>
      <c r="K110" s="34"/>
      <c r="L110" s="63"/>
    </row>
    <row r="111" spans="1:12" s="70" customFormat="1" ht="19.5" customHeight="1">
      <c r="A111" s="81"/>
      <c r="B111" s="83">
        <v>8399283.13</v>
      </c>
      <c r="C111" s="83"/>
      <c r="D111" s="241"/>
      <c r="E111" s="240"/>
      <c r="F111" s="241"/>
      <c r="G111" s="34"/>
      <c r="H111" s="34"/>
      <c r="I111" s="34"/>
      <c r="J111" s="34"/>
      <c r="K111" s="34"/>
      <c r="L111" s="63"/>
    </row>
    <row r="112" spans="1:12" s="70" customFormat="1" ht="30" customHeight="1">
      <c r="A112" s="116" t="s">
        <v>101</v>
      </c>
      <c r="B112" s="117">
        <f>B106</f>
        <v>63862314.13</v>
      </c>
      <c r="C112" s="117">
        <f>C106</f>
        <v>28101077.26</v>
      </c>
      <c r="D112" s="120">
        <f t="shared" si="2"/>
        <v>35761236.870000005</v>
      </c>
      <c r="E112" s="119">
        <f t="shared" si="3"/>
        <v>44.002597843223505</v>
      </c>
      <c r="F112" s="120">
        <f>F106</f>
        <v>34592692.54</v>
      </c>
      <c r="G112" s="34"/>
      <c r="H112" s="34"/>
      <c r="I112" s="34"/>
      <c r="J112" s="34"/>
      <c r="K112" s="34"/>
      <c r="L112" s="63"/>
    </row>
    <row r="113" spans="1:12" s="1" customFormat="1" ht="34.5" customHeight="1">
      <c r="A113" s="195" t="s">
        <v>35</v>
      </c>
      <c r="B113" s="196">
        <f>B112</f>
        <v>63862314.13</v>
      </c>
      <c r="C113" s="196">
        <f>C112</f>
        <v>28101077.26</v>
      </c>
      <c r="D113" s="197">
        <f t="shared" si="2"/>
        <v>35761236.870000005</v>
      </c>
      <c r="E113" s="198">
        <f t="shared" si="3"/>
        <v>44.002597843223505</v>
      </c>
      <c r="F113" s="197">
        <f>F112</f>
        <v>34592692.54</v>
      </c>
      <c r="G113" s="34"/>
      <c r="H113" s="34"/>
      <c r="I113" s="34"/>
      <c r="J113" s="34"/>
      <c r="K113" s="34"/>
      <c r="L113" s="63"/>
    </row>
    <row r="114" spans="1:12" s="9" customFormat="1" ht="30" customHeight="1">
      <c r="A114" s="20" t="s">
        <v>65</v>
      </c>
      <c r="B114" s="60"/>
      <c r="C114" s="60"/>
      <c r="D114" s="11"/>
      <c r="E114" s="12"/>
      <c r="F114" s="11"/>
      <c r="G114" s="34"/>
      <c r="H114" s="34"/>
      <c r="I114" s="34"/>
      <c r="J114" s="34"/>
      <c r="K114" s="34"/>
      <c r="L114" s="63"/>
    </row>
    <row r="115" spans="1:12" s="9" customFormat="1" ht="24.75" customHeight="1">
      <c r="A115" s="20" t="s">
        <v>19</v>
      </c>
      <c r="B115" s="60">
        <v>5000</v>
      </c>
      <c r="C115" s="60">
        <v>0</v>
      </c>
      <c r="D115" s="11">
        <f t="shared" si="2"/>
        <v>5000</v>
      </c>
      <c r="E115" s="12">
        <f t="shared" si="3"/>
        <v>0</v>
      </c>
      <c r="F115" s="11">
        <v>7158.3</v>
      </c>
      <c r="G115" s="34"/>
      <c r="H115" s="34"/>
      <c r="I115" s="34"/>
      <c r="J115" s="34"/>
      <c r="K115" s="34"/>
      <c r="L115" s="79"/>
    </row>
    <row r="116" spans="1:12" s="25" customFormat="1" ht="24.75" customHeight="1">
      <c r="A116" s="20" t="s">
        <v>20</v>
      </c>
      <c r="B116" s="60">
        <v>15000</v>
      </c>
      <c r="C116" s="60">
        <v>0</v>
      </c>
      <c r="D116" s="11">
        <f t="shared" si="2"/>
        <v>15000</v>
      </c>
      <c r="E116" s="12">
        <f t="shared" si="3"/>
        <v>0</v>
      </c>
      <c r="F116" s="11">
        <v>10077.8</v>
      </c>
      <c r="G116" s="34"/>
      <c r="H116" s="34"/>
      <c r="I116" s="34"/>
      <c r="J116" s="34"/>
      <c r="K116" s="34"/>
      <c r="L116" s="63"/>
    </row>
    <row r="117" spans="1:12" s="9" customFormat="1" ht="24.75" customHeight="1">
      <c r="A117" s="20" t="s">
        <v>22</v>
      </c>
      <c r="B117" s="42">
        <v>20000</v>
      </c>
      <c r="C117" s="94">
        <f>SUM(C118:C121)</f>
        <v>5650.6</v>
      </c>
      <c r="D117" s="11">
        <f t="shared" si="2"/>
        <v>14349.4</v>
      </c>
      <c r="E117" s="12">
        <f t="shared" si="3"/>
        <v>28.253</v>
      </c>
      <c r="F117" s="11">
        <v>21671.19</v>
      </c>
      <c r="G117" s="34"/>
      <c r="H117" s="34"/>
      <c r="I117" s="34"/>
      <c r="J117" s="34"/>
      <c r="K117" s="34"/>
      <c r="L117" s="79"/>
    </row>
    <row r="118" spans="1:12" s="2" customFormat="1" ht="19.5" customHeight="1">
      <c r="A118" s="46" t="s">
        <v>60</v>
      </c>
      <c r="B118" s="56"/>
      <c r="C118" s="92"/>
      <c r="D118" s="48"/>
      <c r="E118" s="50"/>
      <c r="F118" s="48"/>
      <c r="G118" s="88"/>
      <c r="H118" s="88"/>
      <c r="I118" s="88"/>
      <c r="J118" s="88"/>
      <c r="K118" s="88"/>
      <c r="L118" s="88"/>
    </row>
    <row r="119" spans="1:12" s="2" customFormat="1" ht="19.5" customHeight="1">
      <c r="A119" s="46" t="s">
        <v>594</v>
      </c>
      <c r="B119" s="56"/>
      <c r="C119" s="92">
        <v>3150.6</v>
      </c>
      <c r="D119" s="48"/>
      <c r="E119" s="50"/>
      <c r="F119" s="48"/>
      <c r="G119" s="88"/>
      <c r="H119" s="88"/>
      <c r="I119" s="88"/>
      <c r="J119" s="88"/>
      <c r="K119" s="88"/>
      <c r="L119" s="88"/>
    </row>
    <row r="120" spans="1:12" s="2" customFormat="1" ht="19.5" customHeight="1">
      <c r="A120" s="46" t="s">
        <v>79</v>
      </c>
      <c r="B120" s="56"/>
      <c r="C120" s="92"/>
      <c r="D120" s="48"/>
      <c r="E120" s="50"/>
      <c r="F120" s="48"/>
      <c r="G120" s="88"/>
      <c r="H120" s="88"/>
      <c r="I120" s="88"/>
      <c r="J120" s="88"/>
      <c r="K120" s="88"/>
      <c r="L120" s="88"/>
    </row>
    <row r="121" spans="1:12" s="2" customFormat="1" ht="19.5" customHeight="1">
      <c r="A121" s="46" t="s">
        <v>595</v>
      </c>
      <c r="B121" s="56"/>
      <c r="C121" s="92">
        <v>2500</v>
      </c>
      <c r="D121" s="48"/>
      <c r="E121" s="50"/>
      <c r="F121" s="48"/>
      <c r="G121" s="88"/>
      <c r="H121" s="88"/>
      <c r="I121" s="88"/>
      <c r="J121" s="88"/>
      <c r="K121" s="88"/>
      <c r="L121" s="88"/>
    </row>
    <row r="122" spans="1:12" s="9" customFormat="1" ht="24.75" customHeight="1">
      <c r="A122" s="20" t="s">
        <v>24</v>
      </c>
      <c r="B122" s="60">
        <v>15000</v>
      </c>
      <c r="C122" s="60">
        <v>0</v>
      </c>
      <c r="D122" s="11">
        <f t="shared" si="2"/>
        <v>15000</v>
      </c>
      <c r="E122" s="12">
        <f t="shared" si="3"/>
        <v>0</v>
      </c>
      <c r="F122" s="11">
        <v>13960.5</v>
      </c>
      <c r="G122" s="34"/>
      <c r="H122" s="34"/>
      <c r="I122" s="34"/>
      <c r="J122" s="34"/>
      <c r="K122" s="34"/>
      <c r="L122" s="40"/>
    </row>
    <row r="123" spans="1:12" s="112" customFormat="1" ht="30" customHeight="1">
      <c r="A123" s="169" t="s">
        <v>97</v>
      </c>
      <c r="B123" s="167">
        <f>SUM(B115,B116,B117,B122)</f>
        <v>55000</v>
      </c>
      <c r="C123" s="167">
        <f>SUM(C115,C116,C117,C122)</f>
        <v>5650.6</v>
      </c>
      <c r="D123" s="167">
        <f t="shared" si="2"/>
        <v>49349.4</v>
      </c>
      <c r="E123" s="168">
        <f t="shared" si="3"/>
        <v>10.273818181818182</v>
      </c>
      <c r="F123" s="167">
        <f>SUM(F115:F122)</f>
        <v>52867.78999999999</v>
      </c>
      <c r="G123" s="34"/>
      <c r="H123" s="34"/>
      <c r="I123" s="34"/>
      <c r="J123" s="34"/>
      <c r="K123" s="34"/>
      <c r="L123" s="40"/>
    </row>
    <row r="124" spans="1:12" s="9" customFormat="1" ht="24.75" customHeight="1">
      <c r="A124" s="20" t="s">
        <v>25</v>
      </c>
      <c r="B124" s="60">
        <v>10000</v>
      </c>
      <c r="C124" s="60">
        <v>0</v>
      </c>
      <c r="D124" s="11">
        <f t="shared" si="2"/>
        <v>10000</v>
      </c>
      <c r="E124" s="12">
        <f t="shared" si="3"/>
        <v>0</v>
      </c>
      <c r="F124" s="11">
        <v>7358.21</v>
      </c>
      <c r="G124" s="34"/>
      <c r="H124" s="34"/>
      <c r="I124" s="34"/>
      <c r="J124" s="34"/>
      <c r="K124" s="34"/>
      <c r="L124" s="40"/>
    </row>
    <row r="125" spans="1:12" s="112" customFormat="1" ht="30" customHeight="1">
      <c r="A125" s="169" t="s">
        <v>98</v>
      </c>
      <c r="B125" s="166">
        <f>B124</f>
        <v>10000</v>
      </c>
      <c r="C125" s="166">
        <f>C124</f>
        <v>0</v>
      </c>
      <c r="D125" s="167">
        <f t="shared" si="2"/>
        <v>10000</v>
      </c>
      <c r="E125" s="168">
        <f t="shared" si="3"/>
        <v>0</v>
      </c>
      <c r="F125" s="167">
        <f>F124</f>
        <v>7358.21</v>
      </c>
      <c r="G125" s="34"/>
      <c r="H125" s="34"/>
      <c r="I125" s="34"/>
      <c r="J125" s="34"/>
      <c r="K125" s="34"/>
      <c r="L125" s="40"/>
    </row>
    <row r="126" spans="1:12" s="121" customFormat="1" ht="34.5" customHeight="1">
      <c r="A126" s="199" t="s">
        <v>36</v>
      </c>
      <c r="B126" s="296">
        <f>SUM(B123,B125)</f>
        <v>65000</v>
      </c>
      <c r="C126" s="296">
        <f>SUM(C123,C125)</f>
        <v>5650.6</v>
      </c>
      <c r="D126" s="296">
        <f t="shared" si="2"/>
        <v>59349.4</v>
      </c>
      <c r="E126" s="296">
        <f t="shared" si="3"/>
        <v>8.69323076923077</v>
      </c>
      <c r="F126" s="296">
        <f>SUM(F123,F125)</f>
        <v>60225.99999999999</v>
      </c>
      <c r="G126" s="279"/>
      <c r="H126" s="63"/>
      <c r="I126" s="63"/>
      <c r="J126" s="63"/>
      <c r="K126" s="63"/>
      <c r="L126" s="26"/>
    </row>
    <row r="127" spans="1:12" s="9" customFormat="1" ht="30" customHeight="1">
      <c r="A127" s="30" t="s">
        <v>173</v>
      </c>
      <c r="B127" s="60"/>
      <c r="C127" s="60"/>
      <c r="D127" s="11"/>
      <c r="E127" s="12"/>
      <c r="F127" s="11"/>
      <c r="G127" s="279"/>
      <c r="H127" s="63"/>
      <c r="I127" s="63"/>
      <c r="J127" s="63"/>
      <c r="K127" s="63"/>
      <c r="L127" s="26"/>
    </row>
    <row r="128" spans="1:12" s="9" customFormat="1" ht="24.75" customHeight="1">
      <c r="A128" s="18" t="s">
        <v>17</v>
      </c>
      <c r="B128" s="19">
        <v>5000</v>
      </c>
      <c r="C128" s="19">
        <v>0</v>
      </c>
      <c r="D128" s="14">
        <f t="shared" si="2"/>
        <v>5000</v>
      </c>
      <c r="E128" s="15">
        <f t="shared" si="3"/>
        <v>0</v>
      </c>
      <c r="F128" s="14">
        <v>0</v>
      </c>
      <c r="G128" s="279"/>
      <c r="H128" s="63"/>
      <c r="I128" s="63"/>
      <c r="J128" s="63"/>
      <c r="K128" s="63"/>
      <c r="L128" s="26"/>
    </row>
    <row r="129" spans="1:12" s="9" customFormat="1" ht="24.75" customHeight="1">
      <c r="A129" s="20" t="s">
        <v>22</v>
      </c>
      <c r="B129" s="60">
        <v>15000</v>
      </c>
      <c r="C129" s="60">
        <v>0</v>
      </c>
      <c r="D129" s="11">
        <f t="shared" si="2"/>
        <v>15000</v>
      </c>
      <c r="E129" s="12">
        <f t="shared" si="3"/>
        <v>0</v>
      </c>
      <c r="F129" s="11">
        <v>18255.76</v>
      </c>
      <c r="G129" s="282"/>
      <c r="H129" s="79"/>
      <c r="I129" s="79"/>
      <c r="J129" s="79"/>
      <c r="K129" s="79"/>
      <c r="L129" s="26"/>
    </row>
    <row r="130" spans="1:12" s="9" customFormat="1" ht="24.75" customHeight="1">
      <c r="A130" s="20" t="s">
        <v>24</v>
      </c>
      <c r="B130" s="60">
        <v>35000</v>
      </c>
      <c r="C130" s="60">
        <v>0</v>
      </c>
      <c r="D130" s="11">
        <f t="shared" si="2"/>
        <v>35000</v>
      </c>
      <c r="E130" s="12">
        <f t="shared" si="3"/>
        <v>0</v>
      </c>
      <c r="F130" s="11">
        <v>33652.8</v>
      </c>
      <c r="G130" s="282"/>
      <c r="H130" s="79"/>
      <c r="I130" s="79"/>
      <c r="J130" s="79"/>
      <c r="K130" s="79"/>
      <c r="L130" s="26"/>
    </row>
    <row r="131" spans="1:12" s="112" customFormat="1" ht="30" customHeight="1">
      <c r="A131" s="169" t="s">
        <v>97</v>
      </c>
      <c r="B131" s="166">
        <f>SUM(B128,B129,B130)</f>
        <v>55000</v>
      </c>
      <c r="C131" s="166">
        <f>SUM(C128,C129,C130)</f>
        <v>0</v>
      </c>
      <c r="D131" s="167">
        <f t="shared" si="2"/>
        <v>55000</v>
      </c>
      <c r="E131" s="168">
        <f t="shared" si="3"/>
        <v>0</v>
      </c>
      <c r="F131" s="167">
        <f>SUM(F128:F130)</f>
        <v>51908.56</v>
      </c>
      <c r="G131" s="279"/>
      <c r="H131" s="63"/>
      <c r="I131" s="63"/>
      <c r="J131" s="63"/>
      <c r="K131" s="63"/>
      <c r="L131" s="26"/>
    </row>
    <row r="132" spans="1:12" s="121" customFormat="1" ht="34.5" customHeight="1">
      <c r="A132" s="195" t="s">
        <v>37</v>
      </c>
      <c r="B132" s="288">
        <f>SUM(B131)</f>
        <v>55000</v>
      </c>
      <c r="C132" s="288">
        <f>SUM(C131)</f>
        <v>0</v>
      </c>
      <c r="D132" s="288">
        <f t="shared" si="2"/>
        <v>55000</v>
      </c>
      <c r="E132" s="289">
        <f t="shared" si="3"/>
        <v>0</v>
      </c>
      <c r="F132" s="288">
        <f>SUM(F131)</f>
        <v>51908.56</v>
      </c>
      <c r="G132" s="279"/>
      <c r="H132" s="63"/>
      <c r="I132" s="63"/>
      <c r="J132" s="63"/>
      <c r="K132" s="63"/>
      <c r="L132" s="26"/>
    </row>
    <row r="133" spans="1:12" s="9" customFormat="1" ht="30" customHeight="1">
      <c r="A133" s="18" t="s">
        <v>38</v>
      </c>
      <c r="B133" s="19"/>
      <c r="C133" s="19"/>
      <c r="D133" s="11"/>
      <c r="E133" s="12"/>
      <c r="F133" s="11"/>
      <c r="G133" s="279"/>
      <c r="H133" s="63"/>
      <c r="I133" s="63"/>
      <c r="J133" s="63"/>
      <c r="K133" s="63"/>
      <c r="L133" s="26"/>
    </row>
    <row r="134" spans="1:12" s="9" customFormat="1" ht="24.75" customHeight="1">
      <c r="A134" s="18" t="s">
        <v>20</v>
      </c>
      <c r="B134" s="19">
        <v>5000</v>
      </c>
      <c r="C134" s="19">
        <v>0</v>
      </c>
      <c r="D134" s="14">
        <f t="shared" si="2"/>
        <v>5000</v>
      </c>
      <c r="E134" s="15">
        <f t="shared" si="3"/>
        <v>0</v>
      </c>
      <c r="F134" s="14">
        <v>0</v>
      </c>
      <c r="G134" s="279"/>
      <c r="H134" s="63"/>
      <c r="I134" s="63"/>
      <c r="J134" s="63"/>
      <c r="K134" s="63"/>
      <c r="L134" s="26"/>
    </row>
    <row r="135" spans="1:12" s="9" customFormat="1" ht="24.75" customHeight="1">
      <c r="A135" s="20" t="s">
        <v>22</v>
      </c>
      <c r="B135" s="11">
        <v>0</v>
      </c>
      <c r="C135" s="60">
        <v>0</v>
      </c>
      <c r="D135" s="11">
        <f t="shared" si="2"/>
        <v>0</v>
      </c>
      <c r="E135" s="12"/>
      <c r="F135" s="11">
        <v>5040.96</v>
      </c>
      <c r="G135" s="279"/>
      <c r="H135" s="63"/>
      <c r="I135" s="63"/>
      <c r="J135" s="63"/>
      <c r="K135" s="63"/>
      <c r="L135" s="26"/>
    </row>
    <row r="136" spans="1:12" s="112" customFormat="1" ht="30" customHeight="1">
      <c r="A136" s="169" t="s">
        <v>97</v>
      </c>
      <c r="B136" s="166">
        <f>SUM(B134,B135)</f>
        <v>5000</v>
      </c>
      <c r="C136" s="166">
        <f>SUM(C134,C135)</f>
        <v>0</v>
      </c>
      <c r="D136" s="167">
        <f t="shared" si="2"/>
        <v>5000</v>
      </c>
      <c r="E136" s="168">
        <f t="shared" si="3"/>
        <v>0</v>
      </c>
      <c r="F136" s="167">
        <f>SUM(F134:F135)</f>
        <v>5040.96</v>
      </c>
      <c r="G136" s="279"/>
      <c r="H136" s="63"/>
      <c r="I136" s="63"/>
      <c r="J136" s="63"/>
      <c r="K136" s="63"/>
      <c r="L136" s="26"/>
    </row>
    <row r="137" spans="1:6" s="135" customFormat="1" ht="24.75" customHeight="1">
      <c r="A137" s="189" t="s">
        <v>120</v>
      </c>
      <c r="B137" s="190">
        <v>12000</v>
      </c>
      <c r="C137" s="191">
        <f>SUM(C138:C139)</f>
        <v>4474.94</v>
      </c>
      <c r="D137" s="192">
        <f t="shared" si="2"/>
        <v>7525.06</v>
      </c>
      <c r="E137" s="12">
        <f t="shared" si="3"/>
        <v>37.29116666666666</v>
      </c>
      <c r="F137" s="193">
        <v>8668.3</v>
      </c>
    </row>
    <row r="138" spans="1:6" s="135" customFormat="1" ht="19.5" customHeight="1">
      <c r="A138" s="176" t="s">
        <v>596</v>
      </c>
      <c r="B138" s="177"/>
      <c r="C138" s="178">
        <v>1146.8</v>
      </c>
      <c r="D138" s="179"/>
      <c r="E138" s="50"/>
      <c r="F138" s="180"/>
    </row>
    <row r="139" spans="1:6" s="135" customFormat="1" ht="19.5" customHeight="1">
      <c r="A139" s="176" t="s">
        <v>536</v>
      </c>
      <c r="B139" s="177"/>
      <c r="C139" s="178">
        <v>3328.14</v>
      </c>
      <c r="D139" s="179"/>
      <c r="E139" s="50"/>
      <c r="F139" s="180"/>
    </row>
    <row r="140" spans="1:6" s="136" customFormat="1" ht="30" customHeight="1">
      <c r="A140" s="181" t="s">
        <v>121</v>
      </c>
      <c r="B140" s="182">
        <f>SUM(B137)</f>
        <v>12000</v>
      </c>
      <c r="C140" s="182">
        <f>SUM(C137)</f>
        <v>4474.94</v>
      </c>
      <c r="D140" s="182">
        <f t="shared" si="2"/>
        <v>7525.06</v>
      </c>
      <c r="E140" s="183">
        <f t="shared" si="3"/>
        <v>37.29116666666666</v>
      </c>
      <c r="F140" s="182">
        <f>SUM(F137)</f>
        <v>8668.3</v>
      </c>
    </row>
    <row r="141" spans="1:12" s="9" customFormat="1" ht="30" customHeight="1">
      <c r="A141" s="31" t="s">
        <v>39</v>
      </c>
      <c r="B141" s="94">
        <v>3000</v>
      </c>
      <c r="C141" s="94">
        <v>0</v>
      </c>
      <c r="D141" s="21">
        <f t="shared" si="2"/>
        <v>3000</v>
      </c>
      <c r="E141" s="32">
        <f t="shared" si="3"/>
        <v>0</v>
      </c>
      <c r="F141" s="21">
        <v>379</v>
      </c>
      <c r="G141" s="279"/>
      <c r="H141" s="63"/>
      <c r="I141" s="63"/>
      <c r="J141" s="63"/>
      <c r="K141" s="63"/>
      <c r="L141" s="26"/>
    </row>
    <row r="142" spans="1:12" s="112" customFormat="1" ht="30" customHeight="1">
      <c r="A142" s="169" t="s">
        <v>98</v>
      </c>
      <c r="B142" s="166">
        <f>B141</f>
        <v>3000</v>
      </c>
      <c r="C142" s="166">
        <f>C141</f>
        <v>0</v>
      </c>
      <c r="D142" s="167">
        <f t="shared" si="2"/>
        <v>3000</v>
      </c>
      <c r="E142" s="168">
        <f t="shared" si="3"/>
        <v>0</v>
      </c>
      <c r="F142" s="167">
        <f>F141</f>
        <v>379</v>
      </c>
      <c r="G142" s="279"/>
      <c r="H142" s="63"/>
      <c r="I142" s="63"/>
      <c r="J142" s="63"/>
      <c r="K142" s="63"/>
      <c r="L142" s="26"/>
    </row>
    <row r="143" spans="1:12" s="121" customFormat="1" ht="34.5" customHeight="1">
      <c r="A143" s="195" t="s">
        <v>40</v>
      </c>
      <c r="B143" s="288">
        <f>SUM(B136,B142,B140)</f>
        <v>20000</v>
      </c>
      <c r="C143" s="288">
        <f>SUM(C136,C142,C140)</f>
        <v>4474.94</v>
      </c>
      <c r="D143" s="288">
        <f t="shared" si="2"/>
        <v>15525.060000000001</v>
      </c>
      <c r="E143" s="289">
        <f t="shared" si="3"/>
        <v>22.374699999999997</v>
      </c>
      <c r="F143" s="288">
        <f>SUM(F136,F142,F140)</f>
        <v>14088.259999999998</v>
      </c>
      <c r="G143" s="279"/>
      <c r="H143" s="63"/>
      <c r="I143" s="63"/>
      <c r="J143" s="63"/>
      <c r="K143" s="63"/>
      <c r="L143" s="26"/>
    </row>
    <row r="144" spans="1:12" s="9" customFormat="1" ht="30" customHeight="1">
      <c r="A144" s="29" t="s">
        <v>41</v>
      </c>
      <c r="B144" s="19"/>
      <c r="C144" s="19"/>
      <c r="D144" s="14"/>
      <c r="E144" s="15"/>
      <c r="F144" s="14"/>
      <c r="G144" s="279"/>
      <c r="H144" s="63"/>
      <c r="I144" s="63"/>
      <c r="J144" s="63"/>
      <c r="K144" s="63"/>
      <c r="L144" s="26"/>
    </row>
    <row r="145" spans="1:12" s="39" customFormat="1" ht="24.75" customHeight="1">
      <c r="A145" s="20" t="s">
        <v>42</v>
      </c>
      <c r="B145" s="60">
        <v>12000</v>
      </c>
      <c r="C145" s="60">
        <f>SUM(C146:C147)</f>
        <v>8716.2</v>
      </c>
      <c r="D145" s="11">
        <f t="shared" si="2"/>
        <v>3283.7999999999993</v>
      </c>
      <c r="E145" s="12">
        <f t="shared" si="3"/>
        <v>72.635</v>
      </c>
      <c r="F145" s="11">
        <v>11737.02</v>
      </c>
      <c r="G145" s="279"/>
      <c r="H145" s="63"/>
      <c r="I145" s="63"/>
      <c r="J145" s="63"/>
      <c r="K145" s="63"/>
      <c r="L145" s="26"/>
    </row>
    <row r="146" spans="1:12" s="39" customFormat="1" ht="21.75" customHeight="1">
      <c r="A146" s="78" t="s">
        <v>537</v>
      </c>
      <c r="B146" s="49"/>
      <c r="C146" s="49">
        <v>2495.46</v>
      </c>
      <c r="D146" s="48"/>
      <c r="E146" s="50"/>
      <c r="F146" s="48"/>
      <c r="G146" s="282"/>
      <c r="H146" s="79"/>
      <c r="I146" s="79"/>
      <c r="J146" s="79"/>
      <c r="K146" s="79"/>
      <c r="L146" s="26"/>
    </row>
    <row r="147" spans="1:12" s="39" customFormat="1" ht="21.75" customHeight="1">
      <c r="A147" s="78" t="s">
        <v>538</v>
      </c>
      <c r="B147" s="49"/>
      <c r="C147" s="49">
        <v>6220.74</v>
      </c>
      <c r="D147" s="48"/>
      <c r="E147" s="50"/>
      <c r="F147" s="48"/>
      <c r="G147" s="282"/>
      <c r="H147" s="79"/>
      <c r="I147" s="79"/>
      <c r="J147" s="79"/>
      <c r="K147" s="79"/>
      <c r="L147" s="26"/>
    </row>
    <row r="148" spans="1:12" s="124" customFormat="1" ht="30" customHeight="1">
      <c r="A148" s="123" t="s">
        <v>102</v>
      </c>
      <c r="B148" s="166">
        <f>B145</f>
        <v>12000</v>
      </c>
      <c r="C148" s="166">
        <f>C145</f>
        <v>8716.2</v>
      </c>
      <c r="D148" s="167">
        <f t="shared" si="2"/>
        <v>3283.7999999999993</v>
      </c>
      <c r="E148" s="168">
        <f t="shared" si="3"/>
        <v>72.635</v>
      </c>
      <c r="F148" s="167">
        <f>F145</f>
        <v>11737.02</v>
      </c>
      <c r="G148" s="279"/>
      <c r="H148" s="63"/>
      <c r="I148" s="63"/>
      <c r="J148" s="63"/>
      <c r="K148" s="63"/>
      <c r="L148" s="65"/>
    </row>
    <row r="149" spans="1:12" s="39" customFormat="1" ht="24.75" customHeight="1">
      <c r="A149" s="18" t="s">
        <v>43</v>
      </c>
      <c r="B149" s="14">
        <v>14000</v>
      </c>
      <c r="C149" s="14">
        <v>0</v>
      </c>
      <c r="D149" s="14">
        <f t="shared" si="2"/>
        <v>14000</v>
      </c>
      <c r="E149" s="15">
        <f t="shared" si="3"/>
        <v>0</v>
      </c>
      <c r="F149" s="14">
        <v>50239.48</v>
      </c>
      <c r="G149" s="284"/>
      <c r="H149" s="101"/>
      <c r="I149" s="101"/>
      <c r="J149" s="101"/>
      <c r="K149" s="101"/>
      <c r="L149" s="26"/>
    </row>
    <row r="150" spans="1:12" s="125" customFormat="1" ht="33" customHeight="1">
      <c r="A150" s="169" t="s">
        <v>103</v>
      </c>
      <c r="B150" s="167">
        <f>B149</f>
        <v>14000</v>
      </c>
      <c r="C150" s="167">
        <f>C149</f>
        <v>0</v>
      </c>
      <c r="D150" s="167">
        <f t="shared" si="2"/>
        <v>14000</v>
      </c>
      <c r="E150" s="168">
        <f t="shared" si="3"/>
        <v>0</v>
      </c>
      <c r="F150" s="167">
        <f>F149</f>
        <v>50239.48</v>
      </c>
      <c r="G150" s="279"/>
      <c r="H150" s="63"/>
      <c r="I150" s="63"/>
      <c r="J150" s="63"/>
      <c r="K150" s="63"/>
      <c r="L150" s="152"/>
    </row>
    <row r="151" spans="1:12" s="127" customFormat="1" ht="34.5" customHeight="1">
      <c r="A151" s="195" t="s">
        <v>44</v>
      </c>
      <c r="B151" s="288">
        <f>SUM(B148,B150)</f>
        <v>26000</v>
      </c>
      <c r="C151" s="288">
        <f>SUM(C148,C150)</f>
        <v>8716.2</v>
      </c>
      <c r="D151" s="288">
        <f t="shared" si="2"/>
        <v>17283.8</v>
      </c>
      <c r="E151" s="289">
        <f t="shared" si="3"/>
        <v>33.52384615384615</v>
      </c>
      <c r="F151" s="288">
        <f>SUM(F148,F150)</f>
        <v>61976.5</v>
      </c>
      <c r="G151" s="281"/>
      <c r="H151" s="64"/>
      <c r="I151" s="64"/>
      <c r="J151" s="64"/>
      <c r="K151" s="64"/>
      <c r="L151" s="26"/>
    </row>
    <row r="152" spans="1:12" s="39" customFormat="1" ht="38.25" customHeight="1">
      <c r="A152" s="86" t="s">
        <v>56</v>
      </c>
      <c r="B152" s="95"/>
      <c r="C152" s="95"/>
      <c r="D152" s="23"/>
      <c r="E152" s="35"/>
      <c r="F152" s="23"/>
      <c r="G152" s="279"/>
      <c r="H152" s="63"/>
      <c r="I152" s="63"/>
      <c r="J152" s="63"/>
      <c r="K152" s="63"/>
      <c r="L152" s="26"/>
    </row>
    <row r="153" spans="1:12" s="39" customFormat="1" ht="29.25" customHeight="1">
      <c r="A153" s="33" t="s">
        <v>32</v>
      </c>
      <c r="B153" s="94">
        <v>0</v>
      </c>
      <c r="C153" s="94">
        <v>0</v>
      </c>
      <c r="D153" s="11">
        <f t="shared" si="2"/>
        <v>0</v>
      </c>
      <c r="E153" s="12"/>
      <c r="F153" s="11">
        <v>242568.69</v>
      </c>
      <c r="G153" s="282"/>
      <c r="H153" s="79"/>
      <c r="I153" s="79"/>
      <c r="J153" s="79"/>
      <c r="K153" s="79"/>
      <c r="L153" s="26"/>
    </row>
    <row r="154" spans="1:12" s="128" customFormat="1" ht="34.5" customHeight="1">
      <c r="A154" s="169" t="s">
        <v>101</v>
      </c>
      <c r="B154" s="166">
        <f>B153</f>
        <v>0</v>
      </c>
      <c r="C154" s="166">
        <f>C153</f>
        <v>0</v>
      </c>
      <c r="D154" s="219">
        <f t="shared" si="2"/>
        <v>0</v>
      </c>
      <c r="E154" s="168"/>
      <c r="F154" s="167">
        <f>F153</f>
        <v>242568.69</v>
      </c>
      <c r="G154" s="88"/>
      <c r="H154" s="88"/>
      <c r="I154" s="88"/>
      <c r="J154" s="88"/>
      <c r="K154" s="88"/>
      <c r="L154" s="99"/>
    </row>
    <row r="155" spans="1:12" s="127" customFormat="1" ht="38.25" customHeight="1">
      <c r="A155" s="199" t="s">
        <v>49</v>
      </c>
      <c r="B155" s="197">
        <f>SUM(B154)</f>
        <v>0</v>
      </c>
      <c r="C155" s="197">
        <f>SUM(C154)</f>
        <v>0</v>
      </c>
      <c r="D155" s="197">
        <f t="shared" si="2"/>
        <v>0</v>
      </c>
      <c r="E155" s="198"/>
      <c r="F155" s="197">
        <f>SUM(F154)</f>
        <v>242568.69</v>
      </c>
      <c r="G155" s="152"/>
      <c r="H155" s="152"/>
      <c r="I155" s="152"/>
      <c r="J155" s="152"/>
      <c r="K155" s="152"/>
      <c r="L155" s="26"/>
    </row>
    <row r="156" spans="1:12" s="39" customFormat="1" ht="30" customHeight="1">
      <c r="A156" s="33" t="s">
        <v>57</v>
      </c>
      <c r="B156" s="94"/>
      <c r="C156" s="94"/>
      <c r="D156" s="21"/>
      <c r="E156" s="32"/>
      <c r="F156" s="21"/>
      <c r="G156" s="34"/>
      <c r="H156" s="34"/>
      <c r="I156" s="34"/>
      <c r="J156" s="34"/>
      <c r="K156" s="34"/>
      <c r="L156" s="26"/>
    </row>
    <row r="157" spans="1:12" s="39" customFormat="1" ht="24.75" customHeight="1">
      <c r="A157" s="33" t="s">
        <v>27</v>
      </c>
      <c r="B157" s="94">
        <v>480000</v>
      </c>
      <c r="C157" s="94">
        <v>383271.63</v>
      </c>
      <c r="D157" s="11">
        <f aca="true" t="shared" si="4" ref="D157:D220">B157-C157</f>
        <v>96728.37</v>
      </c>
      <c r="E157" s="12">
        <f>C157/B157*100</f>
        <v>79.84825625</v>
      </c>
      <c r="F157" s="11">
        <v>473956.39</v>
      </c>
      <c r="G157" s="26"/>
      <c r="H157" s="26"/>
      <c r="I157" s="26"/>
      <c r="J157" s="26"/>
      <c r="K157" s="26"/>
      <c r="L157" s="26"/>
    </row>
    <row r="158" spans="1:12" s="126" customFormat="1" ht="30" customHeight="1">
      <c r="A158" s="129" t="s">
        <v>98</v>
      </c>
      <c r="B158" s="108">
        <f>B157</f>
        <v>480000</v>
      </c>
      <c r="C158" s="108">
        <f>C157</f>
        <v>383271.63</v>
      </c>
      <c r="D158" s="109">
        <f t="shared" si="4"/>
        <v>96728.37</v>
      </c>
      <c r="E158" s="110">
        <f>C158/B158*100</f>
        <v>79.84825625</v>
      </c>
      <c r="F158" s="109">
        <f>F157</f>
        <v>473956.39</v>
      </c>
      <c r="G158" s="26"/>
      <c r="H158" s="26"/>
      <c r="I158" s="26"/>
      <c r="J158" s="26"/>
      <c r="K158" s="26"/>
      <c r="L158" s="26"/>
    </row>
    <row r="159" spans="1:12" s="127" customFormat="1" ht="34.5" customHeight="1">
      <c r="A159" s="195" t="s">
        <v>50</v>
      </c>
      <c r="B159" s="196">
        <f>B158</f>
        <v>480000</v>
      </c>
      <c r="C159" s="196">
        <f>C158</f>
        <v>383271.63</v>
      </c>
      <c r="D159" s="197">
        <f t="shared" si="4"/>
        <v>96728.37</v>
      </c>
      <c r="E159" s="198">
        <f>C159/B159*100</f>
        <v>79.84825625</v>
      </c>
      <c r="F159" s="197">
        <f>F158</f>
        <v>473956.39</v>
      </c>
      <c r="G159" s="26"/>
      <c r="H159" s="26"/>
      <c r="I159" s="26"/>
      <c r="J159" s="26"/>
      <c r="K159" s="26"/>
      <c r="L159" s="26"/>
    </row>
    <row r="160" spans="1:12" s="39" customFormat="1" ht="34.5" customHeight="1">
      <c r="A160" s="33" t="s">
        <v>70</v>
      </c>
      <c r="B160" s="94"/>
      <c r="C160" s="94"/>
      <c r="D160" s="21"/>
      <c r="E160" s="32"/>
      <c r="F160" s="21"/>
      <c r="G160" s="26"/>
      <c r="H160" s="26"/>
      <c r="I160" s="26"/>
      <c r="J160" s="26"/>
      <c r="K160" s="26"/>
      <c r="L160" s="26"/>
    </row>
    <row r="161" spans="1:11" s="100" customFormat="1" ht="24.75" customHeight="1">
      <c r="A161" s="31" t="s">
        <v>81</v>
      </c>
      <c r="B161" s="21">
        <v>0</v>
      </c>
      <c r="C161" s="94">
        <v>0</v>
      </c>
      <c r="D161" s="21">
        <f t="shared" si="4"/>
        <v>0</v>
      </c>
      <c r="E161" s="32"/>
      <c r="F161" s="21">
        <v>37971.57</v>
      </c>
      <c r="G161" s="40"/>
      <c r="H161" s="40"/>
      <c r="I161" s="40"/>
      <c r="J161" s="40"/>
      <c r="K161" s="40"/>
    </row>
    <row r="162" spans="1:11" s="100" customFormat="1" ht="24.75" customHeight="1">
      <c r="A162" s="31" t="s">
        <v>77</v>
      </c>
      <c r="B162" s="21">
        <v>0</v>
      </c>
      <c r="C162" s="94">
        <v>0</v>
      </c>
      <c r="D162" s="21">
        <f t="shared" si="4"/>
        <v>0</v>
      </c>
      <c r="E162" s="32"/>
      <c r="F162" s="21">
        <v>302097.63</v>
      </c>
      <c r="G162" s="40"/>
      <c r="H162" s="40"/>
      <c r="I162" s="40"/>
      <c r="J162" s="40"/>
      <c r="K162" s="40"/>
    </row>
    <row r="163" spans="1:12" s="126" customFormat="1" ht="30" customHeight="1">
      <c r="A163" s="174" t="s">
        <v>101</v>
      </c>
      <c r="B163" s="166">
        <f>SUM(B161,B162)</f>
        <v>0</v>
      </c>
      <c r="C163" s="166">
        <f>SUM(C161,C162)</f>
        <v>0</v>
      </c>
      <c r="D163" s="167">
        <f t="shared" si="4"/>
        <v>0</v>
      </c>
      <c r="E163" s="168"/>
      <c r="F163" s="167">
        <f>SUM(F161:F162)</f>
        <v>340069.2</v>
      </c>
      <c r="G163" s="40"/>
      <c r="H163" s="40"/>
      <c r="I163" s="40"/>
      <c r="J163" s="40"/>
      <c r="K163" s="40"/>
      <c r="L163" s="100"/>
    </row>
    <row r="164" spans="1:12" s="127" customFormat="1" ht="34.5" customHeight="1">
      <c r="A164" s="195" t="s">
        <v>51</v>
      </c>
      <c r="B164" s="196">
        <f>SUM(B163)</f>
        <v>0</v>
      </c>
      <c r="C164" s="196">
        <f>SUM(C163)</f>
        <v>0</v>
      </c>
      <c r="D164" s="197">
        <f t="shared" si="4"/>
        <v>0</v>
      </c>
      <c r="E164" s="198"/>
      <c r="F164" s="197">
        <f>SUM(F163)</f>
        <v>340069.2</v>
      </c>
      <c r="G164" s="40"/>
      <c r="H164" s="40"/>
      <c r="I164" s="40"/>
      <c r="J164" s="40"/>
      <c r="K164" s="40"/>
      <c r="L164" s="100"/>
    </row>
    <row r="165" spans="1:12" s="39" customFormat="1" ht="34.5" customHeight="1">
      <c r="A165" s="33" t="s">
        <v>68</v>
      </c>
      <c r="B165" s="94"/>
      <c r="C165" s="94"/>
      <c r="D165" s="21"/>
      <c r="E165" s="32"/>
      <c r="F165" s="21"/>
      <c r="G165" s="26"/>
      <c r="H165" s="26"/>
      <c r="I165" s="26"/>
      <c r="J165" s="26"/>
      <c r="K165" s="26"/>
      <c r="L165" s="100"/>
    </row>
    <row r="166" spans="1:12" s="39" customFormat="1" ht="24.75" customHeight="1">
      <c r="A166" s="62" t="s">
        <v>19</v>
      </c>
      <c r="B166" s="95">
        <v>10000</v>
      </c>
      <c r="C166" s="95">
        <v>0</v>
      </c>
      <c r="D166" s="14">
        <f t="shared" si="4"/>
        <v>10000</v>
      </c>
      <c r="E166" s="15">
        <f aca="true" t="shared" si="5" ref="E166:E171">C166/B166*100</f>
        <v>0</v>
      </c>
      <c r="F166" s="14">
        <v>0</v>
      </c>
      <c r="G166" s="26"/>
      <c r="H166" s="26"/>
      <c r="I166" s="26"/>
      <c r="J166" s="26"/>
      <c r="K166" s="26"/>
      <c r="L166" s="100"/>
    </row>
    <row r="167" spans="1:12" s="39" customFormat="1" ht="24.75" customHeight="1">
      <c r="A167" s="62" t="s">
        <v>20</v>
      </c>
      <c r="B167" s="95">
        <v>10000</v>
      </c>
      <c r="C167" s="95">
        <v>0</v>
      </c>
      <c r="D167" s="14">
        <f t="shared" si="4"/>
        <v>10000</v>
      </c>
      <c r="E167" s="15">
        <f t="shared" si="5"/>
        <v>0</v>
      </c>
      <c r="F167" s="14">
        <v>6900.3</v>
      </c>
      <c r="G167" s="26"/>
      <c r="H167" s="26"/>
      <c r="I167" s="26"/>
      <c r="J167" s="26"/>
      <c r="K167" s="26"/>
      <c r="L167" s="100"/>
    </row>
    <row r="168" spans="1:12" s="39" customFormat="1" ht="24.75" customHeight="1">
      <c r="A168" s="31" t="s">
        <v>22</v>
      </c>
      <c r="B168" s="94">
        <v>20000</v>
      </c>
      <c r="C168" s="94">
        <v>0</v>
      </c>
      <c r="D168" s="11">
        <f t="shared" si="4"/>
        <v>20000</v>
      </c>
      <c r="E168" s="12">
        <f t="shared" si="5"/>
        <v>0</v>
      </c>
      <c r="F168" s="11">
        <v>29986.27</v>
      </c>
      <c r="G168" s="26"/>
      <c r="H168" s="26"/>
      <c r="I168" s="26"/>
      <c r="J168" s="26"/>
      <c r="K168" s="26"/>
      <c r="L168" s="100"/>
    </row>
    <row r="169" spans="1:12" s="39" customFormat="1" ht="24.75" customHeight="1">
      <c r="A169" s="31" t="s">
        <v>24</v>
      </c>
      <c r="B169" s="94">
        <v>10000</v>
      </c>
      <c r="C169" s="94">
        <v>0</v>
      </c>
      <c r="D169" s="11">
        <f t="shared" si="4"/>
        <v>10000</v>
      </c>
      <c r="E169" s="12">
        <f t="shared" si="5"/>
        <v>0</v>
      </c>
      <c r="F169" s="11">
        <v>7922.73</v>
      </c>
      <c r="G169" s="26"/>
      <c r="H169" s="26"/>
      <c r="I169" s="26"/>
      <c r="J169" s="26"/>
      <c r="K169" s="26"/>
      <c r="L169" s="100"/>
    </row>
    <row r="170" spans="1:12" s="126" customFormat="1" ht="30" customHeight="1">
      <c r="A170" s="169" t="s">
        <v>97</v>
      </c>
      <c r="B170" s="166">
        <f>SUM(B166,B167,B168,B169)</f>
        <v>50000</v>
      </c>
      <c r="C170" s="166">
        <f>SUM(C166,C167,C168,C169)</f>
        <v>0</v>
      </c>
      <c r="D170" s="167">
        <f t="shared" si="4"/>
        <v>50000</v>
      </c>
      <c r="E170" s="168">
        <f t="shared" si="5"/>
        <v>0</v>
      </c>
      <c r="F170" s="167">
        <f>SUM(F166:F169)</f>
        <v>44809.3</v>
      </c>
      <c r="G170" s="26"/>
      <c r="H170" s="26"/>
      <c r="I170" s="26"/>
      <c r="J170" s="26"/>
      <c r="K170" s="26"/>
      <c r="L170" s="100"/>
    </row>
    <row r="171" spans="1:12" s="220" customFormat="1" ht="34.5" customHeight="1">
      <c r="A171" s="199" t="s">
        <v>59</v>
      </c>
      <c r="B171" s="197">
        <f>SUM(B170)</f>
        <v>50000</v>
      </c>
      <c r="C171" s="197">
        <f>SUM(C170)</f>
        <v>0</v>
      </c>
      <c r="D171" s="197">
        <f t="shared" si="4"/>
        <v>50000</v>
      </c>
      <c r="E171" s="198">
        <f t="shared" si="5"/>
        <v>0</v>
      </c>
      <c r="F171" s="197">
        <f>SUM(F170)</f>
        <v>44809.3</v>
      </c>
      <c r="G171" s="99"/>
      <c r="H171" s="99"/>
      <c r="I171" s="99"/>
      <c r="J171" s="99"/>
      <c r="K171" s="99"/>
      <c r="L171" s="99"/>
    </row>
    <row r="172" spans="1:12" s="137" customFormat="1" ht="49.5" customHeight="1">
      <c r="A172" s="62" t="s">
        <v>563</v>
      </c>
      <c r="B172" s="95"/>
      <c r="C172" s="95"/>
      <c r="D172" s="187"/>
      <c r="E172" s="15"/>
      <c r="F172" s="251"/>
      <c r="G172" s="280"/>
      <c r="H172" s="146"/>
      <c r="I172" s="146"/>
      <c r="J172" s="146"/>
      <c r="K172" s="146"/>
      <c r="L172" s="34"/>
    </row>
    <row r="173" spans="1:12" s="138" customFormat="1" ht="24.75" customHeight="1">
      <c r="A173" s="62" t="s">
        <v>19</v>
      </c>
      <c r="B173" s="23">
        <v>0</v>
      </c>
      <c r="C173" s="23">
        <v>0</v>
      </c>
      <c r="D173" s="23">
        <f t="shared" si="4"/>
        <v>0</v>
      </c>
      <c r="E173" s="35"/>
      <c r="F173" s="23">
        <v>1968</v>
      </c>
      <c r="G173" s="147"/>
      <c r="H173" s="72"/>
      <c r="I173" s="72"/>
      <c r="J173" s="72"/>
      <c r="K173" s="72"/>
      <c r="L173" s="72"/>
    </row>
    <row r="174" spans="1:12" s="145" customFormat="1" ht="24.75" customHeight="1">
      <c r="A174" s="62" t="s">
        <v>20</v>
      </c>
      <c r="B174" s="23">
        <v>0</v>
      </c>
      <c r="C174" s="23">
        <v>0</v>
      </c>
      <c r="D174" s="23">
        <f t="shared" si="4"/>
        <v>0</v>
      </c>
      <c r="E174" s="35"/>
      <c r="F174" s="23">
        <v>15129</v>
      </c>
      <c r="G174" s="157"/>
      <c r="H174" s="158"/>
      <c r="I174" s="158"/>
      <c r="J174" s="158"/>
      <c r="K174" s="158"/>
      <c r="L174" s="158"/>
    </row>
    <row r="175" spans="1:12" s="145" customFormat="1" ht="24.75" customHeight="1">
      <c r="A175" s="62" t="s">
        <v>22</v>
      </c>
      <c r="B175" s="23">
        <v>0</v>
      </c>
      <c r="C175" s="23">
        <v>0</v>
      </c>
      <c r="D175" s="23">
        <f t="shared" si="4"/>
        <v>0</v>
      </c>
      <c r="E175" s="35"/>
      <c r="F175" s="23">
        <v>4860.06</v>
      </c>
      <c r="G175" s="157"/>
      <c r="H175" s="158"/>
      <c r="I175" s="158"/>
      <c r="J175" s="158"/>
      <c r="K175" s="158"/>
      <c r="L175" s="158"/>
    </row>
    <row r="176" spans="1:12" s="145" customFormat="1" ht="24.75" customHeight="1">
      <c r="A176" s="62" t="s">
        <v>24</v>
      </c>
      <c r="B176" s="23">
        <v>0</v>
      </c>
      <c r="C176" s="23">
        <v>0</v>
      </c>
      <c r="D176" s="23">
        <f t="shared" si="4"/>
        <v>0</v>
      </c>
      <c r="E176" s="35"/>
      <c r="F176" s="23">
        <v>17777.19</v>
      </c>
      <c r="G176" s="157"/>
      <c r="H176" s="158"/>
      <c r="I176" s="158"/>
      <c r="J176" s="158"/>
      <c r="K176" s="158"/>
      <c r="L176" s="158"/>
    </row>
    <row r="177" spans="1:12" s="145" customFormat="1" ht="24.75" customHeight="1">
      <c r="A177" s="62" t="s">
        <v>132</v>
      </c>
      <c r="B177" s="23">
        <v>0</v>
      </c>
      <c r="C177" s="23">
        <v>0</v>
      </c>
      <c r="D177" s="23">
        <f t="shared" si="4"/>
        <v>0</v>
      </c>
      <c r="E177" s="35"/>
      <c r="F177" s="23">
        <v>10636</v>
      </c>
      <c r="G177" s="157"/>
      <c r="H177" s="158"/>
      <c r="I177" s="158"/>
      <c r="J177" s="158"/>
      <c r="K177" s="158"/>
      <c r="L177" s="158"/>
    </row>
    <row r="178" spans="1:12" s="140" customFormat="1" ht="24.75" customHeight="1">
      <c r="A178" s="286" t="s">
        <v>25</v>
      </c>
      <c r="B178" s="23">
        <v>0</v>
      </c>
      <c r="C178" s="23">
        <v>0</v>
      </c>
      <c r="D178" s="23">
        <f t="shared" si="4"/>
        <v>0</v>
      </c>
      <c r="E178" s="35"/>
      <c r="F178" s="23">
        <v>46970</v>
      </c>
      <c r="G178" s="26"/>
      <c r="H178" s="26"/>
      <c r="I178" s="26"/>
      <c r="J178" s="26"/>
      <c r="K178" s="26"/>
      <c r="L178" s="40"/>
    </row>
    <row r="179" spans="1:12" s="141" customFormat="1" ht="34.5" customHeight="1">
      <c r="A179" s="195" t="s">
        <v>131</v>
      </c>
      <c r="B179" s="197">
        <f>SUM(B172)</f>
        <v>0</v>
      </c>
      <c r="C179" s="196">
        <f>SUM(C173+C174+C175+C176+C177+C178)</f>
        <v>0</v>
      </c>
      <c r="D179" s="197">
        <f t="shared" si="4"/>
        <v>0</v>
      </c>
      <c r="E179" s="198"/>
      <c r="F179" s="197">
        <f>SUM(F173:F178)</f>
        <v>97340.25</v>
      </c>
      <c r="G179" s="148"/>
      <c r="H179" s="148"/>
      <c r="I179" s="148"/>
      <c r="J179" s="148"/>
      <c r="K179" s="148"/>
      <c r="L179" s="34"/>
    </row>
    <row r="180" spans="1:12" s="39" customFormat="1" ht="30" customHeight="1">
      <c r="A180" s="33" t="s">
        <v>54</v>
      </c>
      <c r="B180" s="94"/>
      <c r="C180" s="94"/>
      <c r="D180" s="21"/>
      <c r="E180" s="35"/>
      <c r="F180" s="23"/>
      <c r="G180" s="26"/>
      <c r="H180" s="26"/>
      <c r="I180" s="26"/>
      <c r="J180" s="26"/>
      <c r="K180" s="26"/>
      <c r="L180" s="100"/>
    </row>
    <row r="181" spans="1:12" s="39" customFormat="1" ht="24.75" customHeight="1">
      <c r="A181" s="33" t="s">
        <v>82</v>
      </c>
      <c r="B181" s="94">
        <v>260000</v>
      </c>
      <c r="C181" s="94">
        <v>256068.96</v>
      </c>
      <c r="D181" s="11">
        <f t="shared" si="4"/>
        <v>3931.040000000008</v>
      </c>
      <c r="E181" s="12">
        <f>C181/B181*100</f>
        <v>98.48806153846154</v>
      </c>
      <c r="F181" s="11">
        <v>157587.24</v>
      </c>
      <c r="G181" s="26"/>
      <c r="H181" s="26"/>
      <c r="I181" s="26"/>
      <c r="J181" s="26"/>
      <c r="K181" s="26"/>
      <c r="L181" s="100"/>
    </row>
    <row r="182" spans="1:12" s="126" customFormat="1" ht="30" customHeight="1">
      <c r="A182" s="129" t="s">
        <v>98</v>
      </c>
      <c r="B182" s="108">
        <f>B181</f>
        <v>260000</v>
      </c>
      <c r="C182" s="108">
        <f>C181</f>
        <v>256068.96</v>
      </c>
      <c r="D182" s="167">
        <f t="shared" si="4"/>
        <v>3931.040000000008</v>
      </c>
      <c r="E182" s="168">
        <f>C182/B182*100</f>
        <v>98.48806153846154</v>
      </c>
      <c r="F182" s="167">
        <f>F181</f>
        <v>157587.24</v>
      </c>
      <c r="G182" s="26"/>
      <c r="H182" s="26"/>
      <c r="I182" s="26"/>
      <c r="J182" s="26"/>
      <c r="K182" s="26"/>
      <c r="L182" s="100"/>
    </row>
    <row r="183" spans="1:12" s="127" customFormat="1" ht="34.5" customHeight="1">
      <c r="A183" s="195" t="s">
        <v>55</v>
      </c>
      <c r="B183" s="196">
        <f>B182</f>
        <v>260000</v>
      </c>
      <c r="C183" s="196">
        <f>C182</f>
        <v>256068.96</v>
      </c>
      <c r="D183" s="197">
        <f t="shared" si="4"/>
        <v>3931.040000000008</v>
      </c>
      <c r="E183" s="198">
        <f>C183/B183*100</f>
        <v>98.48806153846154</v>
      </c>
      <c r="F183" s="197">
        <f>F182</f>
        <v>157587.24</v>
      </c>
      <c r="G183" s="26"/>
      <c r="H183" s="26"/>
      <c r="I183" s="26"/>
      <c r="J183" s="26"/>
      <c r="K183" s="26"/>
      <c r="L183" s="100"/>
    </row>
    <row r="184" spans="1:12" s="2" customFormat="1" ht="45" customHeight="1">
      <c r="A184" s="33" t="s">
        <v>615</v>
      </c>
      <c r="B184" s="94"/>
      <c r="C184" s="94"/>
      <c r="D184" s="21"/>
      <c r="E184" s="12"/>
      <c r="F184" s="11"/>
      <c r="G184" s="99"/>
      <c r="H184" s="99"/>
      <c r="I184" s="99"/>
      <c r="J184" s="99"/>
      <c r="K184" s="99"/>
      <c r="L184" s="99"/>
    </row>
    <row r="185" spans="1:12" s="39" customFormat="1" ht="24.75" customHeight="1">
      <c r="A185" s="33" t="s">
        <v>9</v>
      </c>
      <c r="B185" s="94">
        <v>5000</v>
      </c>
      <c r="C185" s="94">
        <v>0</v>
      </c>
      <c r="D185" s="21">
        <f t="shared" si="4"/>
        <v>5000</v>
      </c>
      <c r="E185" s="32">
        <f>C185/B185*100</f>
        <v>0</v>
      </c>
      <c r="F185" s="21">
        <v>0</v>
      </c>
      <c r="G185" s="100"/>
      <c r="H185" s="100"/>
      <c r="I185" s="100"/>
      <c r="J185" s="100"/>
      <c r="K185" s="100"/>
      <c r="L185" s="100"/>
    </row>
    <row r="186" spans="1:12" s="126" customFormat="1" ht="30" customHeight="1">
      <c r="A186" s="174" t="s">
        <v>95</v>
      </c>
      <c r="B186" s="166">
        <f>SUM(B185)</f>
        <v>5000</v>
      </c>
      <c r="C186" s="166">
        <f>SUM(C185)</f>
        <v>0</v>
      </c>
      <c r="D186" s="167">
        <f t="shared" si="4"/>
        <v>5000</v>
      </c>
      <c r="E186" s="168">
        <f>C186/B186*100</f>
        <v>0</v>
      </c>
      <c r="F186" s="167">
        <f>SUM(F185)</f>
        <v>0</v>
      </c>
      <c r="G186" s="100"/>
      <c r="H186" s="100"/>
      <c r="I186" s="100"/>
      <c r="J186" s="100"/>
      <c r="K186" s="100"/>
      <c r="L186" s="100"/>
    </row>
    <row r="187" spans="1:12" ht="24.75" customHeight="1">
      <c r="A187" s="62" t="s">
        <v>19</v>
      </c>
      <c r="B187" s="23">
        <v>25000</v>
      </c>
      <c r="C187" s="23">
        <v>0</v>
      </c>
      <c r="D187" s="23">
        <f t="shared" si="4"/>
        <v>25000</v>
      </c>
      <c r="E187" s="35">
        <f>C187/B187*100</f>
        <v>0</v>
      </c>
      <c r="F187" s="23">
        <v>26325</v>
      </c>
      <c r="G187" s="100"/>
      <c r="H187" s="100"/>
      <c r="I187" s="100"/>
      <c r="J187" s="100"/>
      <c r="K187" s="100"/>
      <c r="L187" s="100"/>
    </row>
    <row r="188" spans="1:12" s="2" customFormat="1" ht="24.75" customHeight="1">
      <c r="A188" s="33" t="s">
        <v>20</v>
      </c>
      <c r="B188" s="21">
        <v>30000</v>
      </c>
      <c r="C188" s="94">
        <v>0</v>
      </c>
      <c r="D188" s="217">
        <f t="shared" si="4"/>
        <v>30000</v>
      </c>
      <c r="E188" s="32">
        <f>C188/B188*100</f>
        <v>0</v>
      </c>
      <c r="F188" s="21">
        <v>30757.71</v>
      </c>
      <c r="G188" s="99"/>
      <c r="H188" s="99"/>
      <c r="I188" s="99"/>
      <c r="J188" s="99"/>
      <c r="K188" s="99"/>
      <c r="L188" s="99"/>
    </row>
    <row r="189" spans="1:12" ht="24.75" customHeight="1">
      <c r="A189" s="33" t="s">
        <v>22</v>
      </c>
      <c r="B189" s="94">
        <v>0</v>
      </c>
      <c r="C189" s="94">
        <v>0</v>
      </c>
      <c r="D189" s="21">
        <f t="shared" si="4"/>
        <v>0</v>
      </c>
      <c r="E189" s="32"/>
      <c r="F189" s="21">
        <v>6920.49</v>
      </c>
      <c r="G189" s="100"/>
      <c r="H189" s="100"/>
      <c r="I189" s="100"/>
      <c r="J189" s="100"/>
      <c r="K189" s="100"/>
      <c r="L189" s="100"/>
    </row>
    <row r="190" spans="1:12" ht="24.75" customHeight="1">
      <c r="A190" s="33" t="s">
        <v>24</v>
      </c>
      <c r="B190" s="94">
        <v>15000</v>
      </c>
      <c r="C190" s="94">
        <v>0</v>
      </c>
      <c r="D190" s="21">
        <f t="shared" si="4"/>
        <v>15000</v>
      </c>
      <c r="E190" s="32">
        <f>C190/B190*100</f>
        <v>0</v>
      </c>
      <c r="F190" s="21">
        <v>6096.48</v>
      </c>
      <c r="G190" s="100"/>
      <c r="H190" s="100"/>
      <c r="I190" s="100"/>
      <c r="J190" s="100"/>
      <c r="K190" s="100"/>
      <c r="L190" s="100"/>
    </row>
    <row r="191" spans="1:12" s="130" customFormat="1" ht="30" customHeight="1">
      <c r="A191" s="174" t="s">
        <v>97</v>
      </c>
      <c r="B191" s="166">
        <f>SUM(B187,B188,B189,B190)</f>
        <v>70000</v>
      </c>
      <c r="C191" s="166">
        <f>SUM(C187,C188,C189,C190)</f>
        <v>0</v>
      </c>
      <c r="D191" s="167">
        <f t="shared" si="4"/>
        <v>70000</v>
      </c>
      <c r="E191" s="110">
        <f>C191/B191*100</f>
        <v>0</v>
      </c>
      <c r="F191" s="167">
        <f>SUM(F187:F190)</f>
        <v>70099.68</v>
      </c>
      <c r="G191" s="100"/>
      <c r="H191" s="100"/>
      <c r="I191" s="100"/>
      <c r="J191" s="100"/>
      <c r="K191" s="100"/>
      <c r="L191" s="100"/>
    </row>
    <row r="192" spans="1:6" s="135" customFormat="1" ht="24.75" customHeight="1">
      <c r="A192" s="189" t="s">
        <v>120</v>
      </c>
      <c r="B192" s="190">
        <f>SUM(B194,B196)</f>
        <v>97043</v>
      </c>
      <c r="C192" s="191">
        <f>SUM(C193:C196)</f>
        <v>47043</v>
      </c>
      <c r="D192" s="252">
        <f t="shared" si="4"/>
        <v>50000</v>
      </c>
      <c r="E192" s="12">
        <f>C192/B192*100</f>
        <v>48.47644858464804</v>
      </c>
      <c r="F192" s="193">
        <v>52695.15</v>
      </c>
    </row>
    <row r="193" spans="1:6" s="135" customFormat="1" ht="19.5" customHeight="1">
      <c r="A193" s="176" t="s">
        <v>501</v>
      </c>
      <c r="B193" s="287" t="s">
        <v>499</v>
      </c>
      <c r="C193" s="178">
        <v>47043</v>
      </c>
      <c r="D193" s="97"/>
      <c r="E193" s="50"/>
      <c r="F193" s="180"/>
    </row>
    <row r="194" spans="1:6" s="135" customFormat="1" ht="19.5" customHeight="1">
      <c r="A194" s="176"/>
      <c r="B194" s="177">
        <v>50000</v>
      </c>
      <c r="C194" s="178"/>
      <c r="D194" s="97"/>
      <c r="E194" s="50"/>
      <c r="F194" s="180"/>
    </row>
    <row r="195" spans="1:6" s="135" customFormat="1" ht="19.5" customHeight="1">
      <c r="A195" s="176"/>
      <c r="B195" s="287" t="s">
        <v>500</v>
      </c>
      <c r="C195" s="178"/>
      <c r="D195" s="206"/>
      <c r="E195" s="50"/>
      <c r="F195" s="180"/>
    </row>
    <row r="196" spans="1:6" s="135" customFormat="1" ht="19.5" customHeight="1">
      <c r="A196" s="176"/>
      <c r="B196" s="177">
        <v>47043</v>
      </c>
      <c r="C196" s="178"/>
      <c r="D196" s="254"/>
      <c r="E196" s="54"/>
      <c r="F196" s="180"/>
    </row>
    <row r="197" spans="1:6" s="136" customFormat="1" ht="30" customHeight="1">
      <c r="A197" s="181" t="s">
        <v>121</v>
      </c>
      <c r="B197" s="182">
        <f>SUM(B192)</f>
        <v>97043</v>
      </c>
      <c r="C197" s="214">
        <f>SUM(C192)</f>
        <v>47043</v>
      </c>
      <c r="D197" s="182">
        <f t="shared" si="4"/>
        <v>50000</v>
      </c>
      <c r="E197" s="253">
        <f>C197/B197*100</f>
        <v>48.47644858464804</v>
      </c>
      <c r="F197" s="182">
        <f>SUM(F192)</f>
        <v>52695.15</v>
      </c>
    </row>
    <row r="198" spans="1:11" ht="24.75" customHeight="1">
      <c r="A198" s="33" t="s">
        <v>25</v>
      </c>
      <c r="B198" s="94">
        <f>SUM(B200,B202)</f>
        <v>29687.260000000002</v>
      </c>
      <c r="C198" s="94">
        <f>C199</f>
        <v>4400</v>
      </c>
      <c r="D198" s="21">
        <f t="shared" si="4"/>
        <v>25287.260000000002</v>
      </c>
      <c r="E198" s="32">
        <f>C198/B198*100</f>
        <v>14.82117244905727</v>
      </c>
      <c r="F198" s="21">
        <v>13337.95</v>
      </c>
      <c r="G198" s="100"/>
      <c r="H198" s="100"/>
      <c r="I198" s="100"/>
      <c r="J198" s="100"/>
      <c r="K198" s="100"/>
    </row>
    <row r="199" spans="1:12" s="89" customFormat="1" ht="19.5" customHeight="1">
      <c r="A199" s="57" t="s">
        <v>26</v>
      </c>
      <c r="B199" s="287" t="s">
        <v>499</v>
      </c>
      <c r="C199" s="92">
        <v>4400</v>
      </c>
      <c r="D199" s="58"/>
      <c r="E199" s="74"/>
      <c r="F199" s="58"/>
      <c r="G199" s="142"/>
      <c r="H199" s="142"/>
      <c r="I199" s="142"/>
      <c r="J199" s="142"/>
      <c r="K199" s="142"/>
      <c r="L199" s="142"/>
    </row>
    <row r="200" spans="1:12" s="89" customFormat="1" ht="19.5" customHeight="1">
      <c r="A200" s="57"/>
      <c r="B200" s="177">
        <v>25000</v>
      </c>
      <c r="C200" s="92"/>
      <c r="D200" s="58"/>
      <c r="E200" s="74"/>
      <c r="F200" s="58"/>
      <c r="G200" s="142"/>
      <c r="H200" s="142"/>
      <c r="I200" s="142"/>
      <c r="J200" s="142"/>
      <c r="K200" s="142"/>
      <c r="L200" s="142"/>
    </row>
    <row r="201" spans="1:12" s="89" customFormat="1" ht="19.5" customHeight="1">
      <c r="A201" s="57"/>
      <c r="B201" s="287" t="s">
        <v>500</v>
      </c>
      <c r="C201" s="92"/>
      <c r="D201" s="58"/>
      <c r="E201" s="74"/>
      <c r="F201" s="58"/>
      <c r="G201" s="142"/>
      <c r="H201" s="142"/>
      <c r="I201" s="142"/>
      <c r="J201" s="142"/>
      <c r="K201" s="142"/>
      <c r="L201" s="142"/>
    </row>
    <row r="202" spans="1:12" s="89" customFormat="1" ht="19.5" customHeight="1">
      <c r="A202" s="57"/>
      <c r="B202" s="177">
        <v>4687.26</v>
      </c>
      <c r="C202" s="92"/>
      <c r="D202" s="58"/>
      <c r="E202" s="74"/>
      <c r="F202" s="58"/>
      <c r="G202" s="142"/>
      <c r="H202" s="142"/>
      <c r="I202" s="142"/>
      <c r="J202" s="142"/>
      <c r="K202" s="142"/>
      <c r="L202" s="142"/>
    </row>
    <row r="203" spans="1:12" s="130" customFormat="1" ht="30" customHeight="1">
      <c r="A203" s="174" t="s">
        <v>98</v>
      </c>
      <c r="B203" s="166">
        <f>B198</f>
        <v>29687.260000000002</v>
      </c>
      <c r="C203" s="166">
        <f>C198</f>
        <v>4400</v>
      </c>
      <c r="D203" s="167">
        <f t="shared" si="4"/>
        <v>25287.260000000002</v>
      </c>
      <c r="E203" s="168">
        <f>C203/B203*100</f>
        <v>14.82117244905727</v>
      </c>
      <c r="F203" s="167">
        <f>F198</f>
        <v>13337.95</v>
      </c>
      <c r="G203" s="100"/>
      <c r="H203" s="100"/>
      <c r="I203" s="100"/>
      <c r="J203" s="100"/>
      <c r="K203" s="100"/>
      <c r="L203" s="159"/>
    </row>
    <row r="204" spans="1:11" ht="24.75" customHeight="1">
      <c r="A204" s="43" t="s">
        <v>32</v>
      </c>
      <c r="B204" s="91">
        <v>0</v>
      </c>
      <c r="C204" s="91">
        <v>0</v>
      </c>
      <c r="D204" s="21">
        <f t="shared" si="4"/>
        <v>0</v>
      </c>
      <c r="E204" s="38"/>
      <c r="F204" s="37">
        <v>45000</v>
      </c>
      <c r="G204" s="100"/>
      <c r="H204" s="100"/>
      <c r="I204" s="100"/>
      <c r="J204" s="100"/>
      <c r="K204" s="100"/>
    </row>
    <row r="205" spans="1:12" s="130" customFormat="1" ht="30" customHeight="1">
      <c r="A205" s="174" t="s">
        <v>166</v>
      </c>
      <c r="B205" s="166">
        <f>SUM(B204)</f>
        <v>0</v>
      </c>
      <c r="C205" s="166">
        <f>SUM(C204)</f>
        <v>0</v>
      </c>
      <c r="D205" s="167">
        <f t="shared" si="4"/>
        <v>0</v>
      </c>
      <c r="E205" s="168"/>
      <c r="F205" s="167">
        <f>SUM(F204)</f>
        <v>45000</v>
      </c>
      <c r="G205" s="100"/>
      <c r="H205" s="100"/>
      <c r="I205" s="100"/>
      <c r="J205" s="100"/>
      <c r="K205" s="100"/>
      <c r="L205" s="159"/>
    </row>
    <row r="206" spans="1:12" s="131" customFormat="1" ht="34.5" customHeight="1">
      <c r="A206" s="297" t="s">
        <v>114</v>
      </c>
      <c r="B206" s="201">
        <f>SUM(B186,B191,B203,B197,B205)</f>
        <v>201730.26</v>
      </c>
      <c r="C206" s="201">
        <f>SUM(C186,C191,C203,C197,C205)</f>
        <v>51443</v>
      </c>
      <c r="D206" s="201">
        <f t="shared" si="4"/>
        <v>150287.26</v>
      </c>
      <c r="E206" s="202">
        <f>C206/B206*100</f>
        <v>25.500884200516072</v>
      </c>
      <c r="F206" s="201">
        <f>SUM(F186,F191,F203,F197,F205)</f>
        <v>181132.78</v>
      </c>
      <c r="G206" s="100"/>
      <c r="H206" s="100"/>
      <c r="I206" s="100"/>
      <c r="J206" s="100"/>
      <c r="K206" s="100"/>
      <c r="L206" s="159"/>
    </row>
    <row r="207" spans="1:12" s="39" customFormat="1" ht="34.5" customHeight="1">
      <c r="A207" s="43" t="s">
        <v>84</v>
      </c>
      <c r="B207" s="91"/>
      <c r="C207" s="91"/>
      <c r="D207" s="37"/>
      <c r="E207" s="67"/>
      <c r="F207" s="66"/>
      <c r="G207" s="26"/>
      <c r="H207" s="26"/>
      <c r="I207" s="26"/>
      <c r="J207" s="26"/>
      <c r="K207" s="26"/>
      <c r="L207" s="100"/>
    </row>
    <row r="208" spans="1:12" s="39" customFormat="1" ht="24.75" customHeight="1">
      <c r="A208" s="33" t="s">
        <v>83</v>
      </c>
      <c r="B208" s="94">
        <v>880000</v>
      </c>
      <c r="C208" s="94">
        <f>C209</f>
        <v>29703</v>
      </c>
      <c r="D208" s="21">
        <f t="shared" si="4"/>
        <v>850297</v>
      </c>
      <c r="E208" s="32">
        <f>C208/B208*100</f>
        <v>3.3753409090909092</v>
      </c>
      <c r="F208" s="21">
        <v>1137517.05</v>
      </c>
      <c r="G208" s="26"/>
      <c r="H208" s="26"/>
      <c r="I208" s="26"/>
      <c r="J208" s="26"/>
      <c r="K208" s="26"/>
      <c r="L208" s="100"/>
    </row>
    <row r="209" spans="1:12" s="89" customFormat="1" ht="19.5" customHeight="1">
      <c r="A209" s="57" t="s">
        <v>597</v>
      </c>
      <c r="B209" s="92"/>
      <c r="C209" s="92">
        <v>29703</v>
      </c>
      <c r="D209" s="58"/>
      <c r="E209" s="74"/>
      <c r="F209" s="58"/>
      <c r="G209" s="99"/>
      <c r="H209" s="99"/>
      <c r="I209" s="99"/>
      <c r="J209" s="99"/>
      <c r="K209" s="99"/>
      <c r="L209" s="142"/>
    </row>
    <row r="210" spans="1:12" s="39" customFormat="1" ht="24.75" customHeight="1">
      <c r="A210" s="33" t="s">
        <v>86</v>
      </c>
      <c r="B210" s="94">
        <v>10000000</v>
      </c>
      <c r="C210" s="94">
        <f>C211</f>
        <v>428431.8</v>
      </c>
      <c r="D210" s="21">
        <f t="shared" si="4"/>
        <v>9571568.2</v>
      </c>
      <c r="E210" s="32">
        <f>C210/B210*100</f>
        <v>4.284318</v>
      </c>
      <c r="F210" s="21">
        <v>9994236.27</v>
      </c>
      <c r="G210" s="26"/>
      <c r="H210" s="26"/>
      <c r="I210" s="26"/>
      <c r="J210" s="26"/>
      <c r="K210" s="26"/>
      <c r="L210" s="100"/>
    </row>
    <row r="211" spans="1:12" s="89" customFormat="1" ht="19.5" customHeight="1">
      <c r="A211" s="57" t="s">
        <v>597</v>
      </c>
      <c r="B211" s="92"/>
      <c r="C211" s="92">
        <v>428431.8</v>
      </c>
      <c r="D211" s="58"/>
      <c r="E211" s="74"/>
      <c r="F211" s="58"/>
      <c r="G211" s="99"/>
      <c r="H211" s="99"/>
      <c r="I211" s="99"/>
      <c r="J211" s="99"/>
      <c r="K211" s="99"/>
      <c r="L211" s="142"/>
    </row>
    <row r="212" spans="1:12" s="127" customFormat="1" ht="30" customHeight="1">
      <c r="A212" s="174" t="s">
        <v>101</v>
      </c>
      <c r="B212" s="166">
        <f>SUM(B208,B210)</f>
        <v>10880000</v>
      </c>
      <c r="C212" s="166">
        <f>SUM(C208,C210)</f>
        <v>458134.8</v>
      </c>
      <c r="D212" s="167">
        <f t="shared" si="4"/>
        <v>10421865.2</v>
      </c>
      <c r="E212" s="168">
        <f>C212/B212*100</f>
        <v>4.210797794117647</v>
      </c>
      <c r="F212" s="167">
        <f>SUM(F208:F210)</f>
        <v>11131753.32</v>
      </c>
      <c r="G212" s="26"/>
      <c r="H212" s="26"/>
      <c r="I212" s="26"/>
      <c r="J212" s="26"/>
      <c r="K212" s="26"/>
      <c r="L212" s="100"/>
    </row>
    <row r="213" spans="1:12" s="39" customFormat="1" ht="24.75" customHeight="1">
      <c r="A213" s="33" t="s">
        <v>122</v>
      </c>
      <c r="B213" s="94">
        <v>20000</v>
      </c>
      <c r="C213" s="94">
        <f>C214</f>
        <v>1755.38</v>
      </c>
      <c r="D213" s="21">
        <f t="shared" si="4"/>
        <v>18244.62</v>
      </c>
      <c r="E213" s="32">
        <f>C213/B213*100</f>
        <v>8.7769</v>
      </c>
      <c r="F213" s="21">
        <v>36936.83</v>
      </c>
      <c r="G213" s="26"/>
      <c r="H213" s="26"/>
      <c r="I213" s="26"/>
      <c r="J213" s="26"/>
      <c r="K213" s="26"/>
      <c r="L213" s="100"/>
    </row>
    <row r="214" spans="1:12" s="89" customFormat="1" ht="19.5" customHeight="1">
      <c r="A214" s="57" t="s">
        <v>597</v>
      </c>
      <c r="B214" s="92"/>
      <c r="C214" s="92">
        <v>1755.38</v>
      </c>
      <c r="D214" s="58"/>
      <c r="E214" s="74"/>
      <c r="F214" s="58"/>
      <c r="G214" s="99"/>
      <c r="H214" s="99"/>
      <c r="I214" s="99"/>
      <c r="J214" s="99"/>
      <c r="K214" s="99"/>
      <c r="L214" s="142"/>
    </row>
    <row r="215" spans="1:12" s="39" customFormat="1" ht="24.75" customHeight="1">
      <c r="A215" s="33" t="s">
        <v>78</v>
      </c>
      <c r="B215" s="94">
        <v>320000</v>
      </c>
      <c r="C215" s="94">
        <f>C216</f>
        <v>25319.33</v>
      </c>
      <c r="D215" s="21">
        <f t="shared" si="4"/>
        <v>294680.67</v>
      </c>
      <c r="E215" s="32">
        <f>C215/B215*100</f>
        <v>7.912290625</v>
      </c>
      <c r="F215" s="21">
        <v>318197.46</v>
      </c>
      <c r="G215" s="26"/>
      <c r="H215" s="26"/>
      <c r="I215" s="26"/>
      <c r="J215" s="26"/>
      <c r="K215" s="26"/>
      <c r="L215" s="100"/>
    </row>
    <row r="216" spans="1:12" s="89" customFormat="1" ht="19.5" customHeight="1">
      <c r="A216" s="57" t="s">
        <v>597</v>
      </c>
      <c r="B216" s="92"/>
      <c r="C216" s="92">
        <v>25319.33</v>
      </c>
      <c r="D216" s="58"/>
      <c r="E216" s="74"/>
      <c r="F216" s="58"/>
      <c r="G216" s="99"/>
      <c r="H216" s="99"/>
      <c r="I216" s="99"/>
      <c r="J216" s="99"/>
      <c r="K216" s="99"/>
      <c r="L216" s="142"/>
    </row>
    <row r="217" spans="1:12" s="125" customFormat="1" ht="30" customHeight="1">
      <c r="A217" s="169" t="s">
        <v>104</v>
      </c>
      <c r="B217" s="166">
        <f>B213+B215</f>
        <v>340000</v>
      </c>
      <c r="C217" s="166">
        <f>C213+C215</f>
        <v>27074.710000000003</v>
      </c>
      <c r="D217" s="167">
        <f t="shared" si="4"/>
        <v>312925.29</v>
      </c>
      <c r="E217" s="168">
        <f>C217/B217*100</f>
        <v>7.963150000000001</v>
      </c>
      <c r="F217" s="167">
        <f>F213+F215</f>
        <v>355134.29000000004</v>
      </c>
      <c r="G217" s="152"/>
      <c r="H217" s="152"/>
      <c r="I217" s="152"/>
      <c r="J217" s="152"/>
      <c r="K217" s="152"/>
      <c r="L217" s="155"/>
    </row>
    <row r="218" spans="1:12" s="127" customFormat="1" ht="34.5" customHeight="1">
      <c r="A218" s="195" t="s">
        <v>85</v>
      </c>
      <c r="B218" s="196">
        <f>SUM(B212+B217)</f>
        <v>11220000</v>
      </c>
      <c r="C218" s="196">
        <f>SUM(C212+C217)</f>
        <v>485209.51</v>
      </c>
      <c r="D218" s="197">
        <f t="shared" si="4"/>
        <v>10734790.49</v>
      </c>
      <c r="E218" s="198">
        <f>C218/B218*100</f>
        <v>4.324505436720143</v>
      </c>
      <c r="F218" s="197">
        <f>SUM(F212+F217)</f>
        <v>11486887.61</v>
      </c>
      <c r="G218" s="26"/>
      <c r="H218" s="26"/>
      <c r="I218" s="26"/>
      <c r="J218" s="26"/>
      <c r="K218" s="26"/>
      <c r="L218" s="100"/>
    </row>
    <row r="219" spans="1:12" s="39" customFormat="1" ht="39.75" customHeight="1">
      <c r="A219" s="43" t="s">
        <v>126</v>
      </c>
      <c r="B219" s="91"/>
      <c r="C219" s="91"/>
      <c r="D219" s="37"/>
      <c r="E219" s="67"/>
      <c r="F219" s="66"/>
      <c r="G219" s="26"/>
      <c r="H219" s="26"/>
      <c r="I219" s="26"/>
      <c r="J219" s="26"/>
      <c r="K219" s="26"/>
      <c r="L219" s="100"/>
    </row>
    <row r="220" spans="1:12" s="39" customFormat="1" ht="24.75" customHeight="1">
      <c r="A220" s="33" t="s">
        <v>83</v>
      </c>
      <c r="B220" s="94">
        <v>1580000</v>
      </c>
      <c r="C220" s="94">
        <f>SUM(C221:C235)</f>
        <v>1010837.8400000002</v>
      </c>
      <c r="D220" s="21">
        <f t="shared" si="4"/>
        <v>569162.1599999998</v>
      </c>
      <c r="E220" s="32">
        <f>C220/B220*100</f>
        <v>63.977078481012676</v>
      </c>
      <c r="F220" s="21">
        <v>0</v>
      </c>
      <c r="G220" s="26"/>
      <c r="H220" s="26"/>
      <c r="I220" s="26"/>
      <c r="J220" s="26"/>
      <c r="K220" s="26"/>
      <c r="L220" s="100"/>
    </row>
    <row r="221" spans="1:12" s="89" customFormat="1" ht="19.5" customHeight="1">
      <c r="A221" s="57" t="s">
        <v>539</v>
      </c>
      <c r="B221" s="92"/>
      <c r="C221" s="92">
        <v>55878.67</v>
      </c>
      <c r="D221" s="58"/>
      <c r="E221" s="74"/>
      <c r="F221" s="58"/>
      <c r="G221" s="99"/>
      <c r="H221" s="99"/>
      <c r="I221" s="99"/>
      <c r="J221" s="99"/>
      <c r="K221" s="99"/>
      <c r="L221" s="142"/>
    </row>
    <row r="222" spans="1:12" s="89" customFormat="1" ht="19.5" customHeight="1">
      <c r="A222" s="57" t="s">
        <v>540</v>
      </c>
      <c r="B222" s="92"/>
      <c r="C222" s="92">
        <v>73236.54</v>
      </c>
      <c r="D222" s="58"/>
      <c r="E222" s="74"/>
      <c r="F222" s="58"/>
      <c r="G222" s="99"/>
      <c r="H222" s="99"/>
      <c r="I222" s="99"/>
      <c r="J222" s="99"/>
      <c r="K222" s="99"/>
      <c r="L222" s="142"/>
    </row>
    <row r="223" spans="1:12" s="89" customFormat="1" ht="19.5" customHeight="1">
      <c r="A223" s="57" t="s">
        <v>541</v>
      </c>
      <c r="B223" s="92"/>
      <c r="C223" s="92">
        <v>78929.89</v>
      </c>
      <c r="D223" s="58"/>
      <c r="E223" s="74"/>
      <c r="F223" s="58"/>
      <c r="G223" s="99"/>
      <c r="H223" s="99"/>
      <c r="I223" s="99"/>
      <c r="J223" s="99"/>
      <c r="K223" s="99"/>
      <c r="L223" s="142"/>
    </row>
    <row r="224" spans="1:12" s="89" customFormat="1" ht="19.5" customHeight="1">
      <c r="A224" s="57" t="s">
        <v>542</v>
      </c>
      <c r="B224" s="92"/>
      <c r="C224" s="92">
        <v>61568.11</v>
      </c>
      <c r="D224" s="58"/>
      <c r="E224" s="74"/>
      <c r="F224" s="58"/>
      <c r="G224" s="99"/>
      <c r="H224" s="99"/>
      <c r="I224" s="99"/>
      <c r="J224" s="99"/>
      <c r="K224" s="99"/>
      <c r="L224" s="142"/>
    </row>
    <row r="225" spans="1:12" s="89" customFormat="1" ht="19.5" customHeight="1">
      <c r="A225" s="61" t="s">
        <v>543</v>
      </c>
      <c r="B225" s="93"/>
      <c r="C225" s="93">
        <v>82966.33</v>
      </c>
      <c r="D225" s="59"/>
      <c r="E225" s="76"/>
      <c r="F225" s="59"/>
      <c r="G225" s="99"/>
      <c r="H225" s="99"/>
      <c r="I225" s="99"/>
      <c r="J225" s="99"/>
      <c r="K225" s="99"/>
      <c r="L225" s="142"/>
    </row>
    <row r="226" spans="1:12" s="89" customFormat="1" ht="19.5" customHeight="1">
      <c r="A226" s="57" t="s">
        <v>544</v>
      </c>
      <c r="B226" s="92"/>
      <c r="C226" s="92">
        <v>62723.99</v>
      </c>
      <c r="D226" s="58"/>
      <c r="E226" s="74"/>
      <c r="F226" s="58"/>
      <c r="G226" s="99"/>
      <c r="H226" s="99"/>
      <c r="I226" s="99"/>
      <c r="J226" s="99"/>
      <c r="K226" s="99"/>
      <c r="L226" s="142"/>
    </row>
    <row r="227" spans="1:12" s="89" customFormat="1" ht="19.5" customHeight="1">
      <c r="A227" s="57" t="s">
        <v>545</v>
      </c>
      <c r="B227" s="92"/>
      <c r="C227" s="92">
        <v>98842.7</v>
      </c>
      <c r="D227" s="58"/>
      <c r="E227" s="74"/>
      <c r="F227" s="58"/>
      <c r="G227" s="99"/>
      <c r="H227" s="99"/>
      <c r="I227" s="99"/>
      <c r="J227" s="99"/>
      <c r="K227" s="99"/>
      <c r="L227" s="142"/>
    </row>
    <row r="228" spans="1:12" s="89" customFormat="1" ht="19.5" customHeight="1">
      <c r="A228" s="57" t="s">
        <v>262</v>
      </c>
      <c r="B228" s="92"/>
      <c r="C228" s="92">
        <v>85337.52</v>
      </c>
      <c r="D228" s="58"/>
      <c r="E228" s="74"/>
      <c r="F228" s="58"/>
      <c r="G228" s="99"/>
      <c r="H228" s="99"/>
      <c r="I228" s="99"/>
      <c r="J228" s="99"/>
      <c r="K228" s="99"/>
      <c r="L228" s="142"/>
    </row>
    <row r="229" spans="1:12" s="89" customFormat="1" ht="19.5" customHeight="1">
      <c r="A229" s="57" t="s">
        <v>546</v>
      </c>
      <c r="B229" s="92"/>
      <c r="C229" s="92">
        <v>99410.15</v>
      </c>
      <c r="D229" s="58"/>
      <c r="E229" s="74"/>
      <c r="F229" s="58"/>
      <c r="G229" s="99"/>
      <c r="H229" s="99"/>
      <c r="I229" s="99"/>
      <c r="J229" s="99"/>
      <c r="K229" s="99"/>
      <c r="L229" s="142"/>
    </row>
    <row r="230" spans="1:12" s="89" customFormat="1" ht="19.5" customHeight="1">
      <c r="A230" s="57" t="s">
        <v>598</v>
      </c>
      <c r="B230" s="92"/>
      <c r="C230" s="92">
        <v>32763.15</v>
      </c>
      <c r="D230" s="58"/>
      <c r="E230" s="74"/>
      <c r="F230" s="58"/>
      <c r="G230" s="99"/>
      <c r="H230" s="99"/>
      <c r="I230" s="99"/>
      <c r="J230" s="99"/>
      <c r="K230" s="99"/>
      <c r="L230" s="142"/>
    </row>
    <row r="231" spans="1:12" s="89" customFormat="1" ht="19.5" customHeight="1">
      <c r="A231" s="57" t="s">
        <v>599</v>
      </c>
      <c r="B231" s="92"/>
      <c r="C231" s="92">
        <v>49037.18</v>
      </c>
      <c r="D231" s="58"/>
      <c r="E231" s="74"/>
      <c r="F231" s="58"/>
      <c r="G231" s="99"/>
      <c r="H231" s="99"/>
      <c r="I231" s="99"/>
      <c r="J231" s="99"/>
      <c r="K231" s="99"/>
      <c r="L231" s="142"/>
    </row>
    <row r="232" spans="1:12" s="89" customFormat="1" ht="19.5" customHeight="1">
      <c r="A232" s="57" t="s">
        <v>600</v>
      </c>
      <c r="B232" s="92"/>
      <c r="C232" s="92">
        <v>64196.19</v>
      </c>
      <c r="D232" s="58"/>
      <c r="E232" s="74"/>
      <c r="F232" s="58"/>
      <c r="G232" s="99"/>
      <c r="H232" s="99"/>
      <c r="I232" s="99"/>
      <c r="J232" s="99"/>
      <c r="K232" s="99"/>
      <c r="L232" s="142"/>
    </row>
    <row r="233" spans="1:12" s="89" customFormat="1" ht="19.5" customHeight="1">
      <c r="A233" s="57" t="s">
        <v>601</v>
      </c>
      <c r="B233" s="92"/>
      <c r="C233" s="92">
        <v>38113.14</v>
      </c>
      <c r="D233" s="58"/>
      <c r="E233" s="74"/>
      <c r="F233" s="58"/>
      <c r="G233" s="99"/>
      <c r="H233" s="99"/>
      <c r="I233" s="99"/>
      <c r="J233" s="99"/>
      <c r="K233" s="99"/>
      <c r="L233" s="142"/>
    </row>
    <row r="234" spans="1:12" s="89" customFormat="1" ht="19.5" customHeight="1">
      <c r="A234" s="57" t="s">
        <v>602</v>
      </c>
      <c r="B234" s="92"/>
      <c r="C234" s="92">
        <v>51379.8</v>
      </c>
      <c r="D234" s="58"/>
      <c r="E234" s="74"/>
      <c r="F234" s="58"/>
      <c r="G234" s="99"/>
      <c r="H234" s="99"/>
      <c r="I234" s="99"/>
      <c r="J234" s="99"/>
      <c r="K234" s="99"/>
      <c r="L234" s="142"/>
    </row>
    <row r="235" spans="1:12" s="89" customFormat="1" ht="19.5" customHeight="1">
      <c r="A235" s="57" t="s">
        <v>603</v>
      </c>
      <c r="B235" s="92"/>
      <c r="C235" s="92">
        <v>76454.48</v>
      </c>
      <c r="D235" s="58"/>
      <c r="E235" s="74"/>
      <c r="F235" s="58"/>
      <c r="G235" s="99"/>
      <c r="H235" s="99"/>
      <c r="I235" s="99"/>
      <c r="J235" s="99"/>
      <c r="K235" s="99"/>
      <c r="L235" s="142"/>
    </row>
    <row r="236" spans="1:12" s="39" customFormat="1" ht="24.75" customHeight="1">
      <c r="A236" s="33" t="s">
        <v>86</v>
      </c>
      <c r="B236" s="94">
        <v>7125000</v>
      </c>
      <c r="C236" s="94">
        <f>SUM(C237:C251)</f>
        <v>8086702.72</v>
      </c>
      <c r="D236" s="21">
        <f>B236-C236</f>
        <v>-961702.7199999997</v>
      </c>
      <c r="E236" s="32">
        <f>C236/B236*100</f>
        <v>113.4975820350877</v>
      </c>
      <c r="F236" s="21">
        <v>0</v>
      </c>
      <c r="G236" s="26"/>
      <c r="H236" s="26"/>
      <c r="I236" s="26"/>
      <c r="J236" s="26"/>
      <c r="K236" s="26"/>
      <c r="L236" s="100"/>
    </row>
    <row r="237" spans="1:12" s="89" customFormat="1" ht="19.5" customHeight="1">
      <c r="A237" s="57" t="s">
        <v>539</v>
      </c>
      <c r="B237" s="92"/>
      <c r="C237" s="92">
        <v>447029.61</v>
      </c>
      <c r="D237" s="367" t="s">
        <v>164</v>
      </c>
      <c r="E237" s="74"/>
      <c r="F237" s="58"/>
      <c r="G237" s="99"/>
      <c r="H237" s="99"/>
      <c r="I237" s="99"/>
      <c r="J237" s="99"/>
      <c r="K237" s="99"/>
      <c r="L237" s="142"/>
    </row>
    <row r="238" spans="1:12" s="89" customFormat="1" ht="19.5" customHeight="1">
      <c r="A238" s="57" t="s">
        <v>540</v>
      </c>
      <c r="B238" s="92"/>
      <c r="C238" s="92">
        <v>585892.24</v>
      </c>
      <c r="D238" s="367"/>
      <c r="E238" s="74"/>
      <c r="F238" s="58"/>
      <c r="G238" s="99"/>
      <c r="H238" s="99"/>
      <c r="I238" s="99"/>
      <c r="J238" s="99"/>
      <c r="K238" s="99"/>
      <c r="L238" s="142"/>
    </row>
    <row r="239" spans="1:12" s="89" customFormat="1" ht="19.5" customHeight="1">
      <c r="A239" s="57" t="s">
        <v>541</v>
      </c>
      <c r="B239" s="92"/>
      <c r="C239" s="92">
        <v>631439.25</v>
      </c>
      <c r="D239" s="58"/>
      <c r="E239" s="74"/>
      <c r="F239" s="58"/>
      <c r="G239" s="99"/>
      <c r="H239" s="99"/>
      <c r="I239" s="99"/>
      <c r="J239" s="99"/>
      <c r="K239" s="99"/>
      <c r="L239" s="142"/>
    </row>
    <row r="240" spans="1:12" s="89" customFormat="1" ht="19.5" customHeight="1">
      <c r="A240" s="57" t="s">
        <v>542</v>
      </c>
      <c r="B240" s="92"/>
      <c r="C240" s="92">
        <v>492544.91</v>
      </c>
      <c r="D240" s="58"/>
      <c r="E240" s="74"/>
      <c r="F240" s="58"/>
      <c r="G240" s="99"/>
      <c r="H240" s="99"/>
      <c r="I240" s="99"/>
      <c r="J240" s="99"/>
      <c r="K240" s="99"/>
      <c r="L240" s="142"/>
    </row>
    <row r="241" spans="1:12" s="89" customFormat="1" ht="19.5" customHeight="1">
      <c r="A241" s="57" t="s">
        <v>543</v>
      </c>
      <c r="B241" s="92"/>
      <c r="C241" s="92">
        <v>663730.32</v>
      </c>
      <c r="D241" s="58"/>
      <c r="E241" s="74"/>
      <c r="F241" s="58"/>
      <c r="G241" s="99"/>
      <c r="H241" s="99"/>
      <c r="I241" s="99"/>
      <c r="J241" s="99"/>
      <c r="K241" s="99"/>
      <c r="L241" s="142"/>
    </row>
    <row r="242" spans="1:12" s="89" customFormat="1" ht="19.5" customHeight="1">
      <c r="A242" s="57" t="s">
        <v>544</v>
      </c>
      <c r="B242" s="92"/>
      <c r="C242" s="92">
        <v>501791.97</v>
      </c>
      <c r="D242" s="58"/>
      <c r="E242" s="74"/>
      <c r="F242" s="58"/>
      <c r="G242" s="99"/>
      <c r="H242" s="99"/>
      <c r="I242" s="99"/>
      <c r="J242" s="99"/>
      <c r="K242" s="99"/>
      <c r="L242" s="142"/>
    </row>
    <row r="243" spans="1:12" s="89" customFormat="1" ht="19.5" customHeight="1">
      <c r="A243" s="57" t="s">
        <v>545</v>
      </c>
      <c r="B243" s="92"/>
      <c r="C243" s="92">
        <v>790741.61</v>
      </c>
      <c r="D243" s="58"/>
      <c r="E243" s="74"/>
      <c r="F243" s="58"/>
      <c r="G243" s="99"/>
      <c r="H243" s="99"/>
      <c r="I243" s="99"/>
      <c r="J243" s="99"/>
      <c r="K243" s="99"/>
      <c r="L243" s="142"/>
    </row>
    <row r="244" spans="1:12" s="89" customFormat="1" ht="19.5" customHeight="1">
      <c r="A244" s="57" t="s">
        <v>262</v>
      </c>
      <c r="B244" s="92"/>
      <c r="C244" s="92">
        <v>682700.17</v>
      </c>
      <c r="D244" s="58"/>
      <c r="E244" s="74"/>
      <c r="F244" s="58"/>
      <c r="G244" s="99"/>
      <c r="H244" s="99"/>
      <c r="I244" s="99"/>
      <c r="J244" s="99"/>
      <c r="K244" s="99"/>
      <c r="L244" s="142"/>
    </row>
    <row r="245" spans="1:12" s="89" customFormat="1" ht="19.5" customHeight="1">
      <c r="A245" s="57" t="s">
        <v>546</v>
      </c>
      <c r="B245" s="92"/>
      <c r="C245" s="92">
        <v>795281.14</v>
      </c>
      <c r="D245" s="58"/>
      <c r="E245" s="74"/>
      <c r="F245" s="58"/>
      <c r="G245" s="99"/>
      <c r="H245" s="99"/>
      <c r="I245" s="99"/>
      <c r="J245" s="99"/>
      <c r="K245" s="99"/>
      <c r="L245" s="142"/>
    </row>
    <row r="246" spans="1:12" s="89" customFormat="1" ht="19.5" customHeight="1">
      <c r="A246" s="57" t="s">
        <v>598</v>
      </c>
      <c r="B246" s="92"/>
      <c r="C246" s="92">
        <v>262105.12</v>
      </c>
      <c r="D246" s="58"/>
      <c r="E246" s="74"/>
      <c r="F246" s="58"/>
      <c r="G246" s="99"/>
      <c r="H246" s="99"/>
      <c r="I246" s="99"/>
      <c r="J246" s="99"/>
      <c r="K246" s="99"/>
      <c r="L246" s="142"/>
    </row>
    <row r="247" spans="1:12" s="89" customFormat="1" ht="19.5" customHeight="1">
      <c r="A247" s="57" t="s">
        <v>599</v>
      </c>
      <c r="B247" s="92"/>
      <c r="C247" s="92">
        <v>392297.55</v>
      </c>
      <c r="D247" s="58"/>
      <c r="E247" s="74"/>
      <c r="F247" s="58"/>
      <c r="G247" s="99"/>
      <c r="H247" s="99"/>
      <c r="I247" s="99"/>
      <c r="J247" s="99"/>
      <c r="K247" s="99"/>
      <c r="L247" s="142"/>
    </row>
    <row r="248" spans="1:12" s="89" customFormat="1" ht="19.5" customHeight="1">
      <c r="A248" s="57" t="s">
        <v>600</v>
      </c>
      <c r="B248" s="92"/>
      <c r="C248" s="92">
        <v>513569.62</v>
      </c>
      <c r="D248" s="58"/>
      <c r="E248" s="74"/>
      <c r="F248" s="58"/>
      <c r="G248" s="99"/>
      <c r="H248" s="99"/>
      <c r="I248" s="99"/>
      <c r="J248" s="99"/>
      <c r="K248" s="99"/>
      <c r="L248" s="142"/>
    </row>
    <row r="249" spans="1:12" s="89" customFormat="1" ht="19.5" customHeight="1">
      <c r="A249" s="61" t="s">
        <v>601</v>
      </c>
      <c r="B249" s="93"/>
      <c r="C249" s="93">
        <v>304905.3</v>
      </c>
      <c r="D249" s="59"/>
      <c r="E249" s="76"/>
      <c r="F249" s="59"/>
      <c r="G249" s="99"/>
      <c r="H249" s="99"/>
      <c r="I249" s="99"/>
      <c r="J249" s="99"/>
      <c r="K249" s="99"/>
      <c r="L249" s="142"/>
    </row>
    <row r="250" spans="1:12" s="89" customFormat="1" ht="19.5" customHeight="1">
      <c r="A250" s="57" t="s">
        <v>602</v>
      </c>
      <c r="B250" s="92"/>
      <c r="C250" s="92">
        <v>411038.08</v>
      </c>
      <c r="D250" s="58"/>
      <c r="E250" s="74"/>
      <c r="F250" s="58"/>
      <c r="G250" s="99"/>
      <c r="H250" s="99"/>
      <c r="I250" s="99"/>
      <c r="J250" s="99"/>
      <c r="K250" s="99"/>
      <c r="L250" s="142"/>
    </row>
    <row r="251" spans="1:12" s="89" customFormat="1" ht="19.5" customHeight="1">
      <c r="A251" s="57" t="s">
        <v>603</v>
      </c>
      <c r="B251" s="92"/>
      <c r="C251" s="92">
        <v>611635.83</v>
      </c>
      <c r="D251" s="58"/>
      <c r="E251" s="74"/>
      <c r="F251" s="58"/>
      <c r="G251" s="99"/>
      <c r="H251" s="99"/>
      <c r="I251" s="99"/>
      <c r="J251" s="99"/>
      <c r="K251" s="99"/>
      <c r="L251" s="142"/>
    </row>
    <row r="252" spans="1:12" s="127" customFormat="1" ht="30" customHeight="1">
      <c r="A252" s="169" t="s">
        <v>101</v>
      </c>
      <c r="B252" s="167">
        <f>SUM(B220,B236)</f>
        <v>8705000</v>
      </c>
      <c r="C252" s="167">
        <f>SUM(C220,C236)</f>
        <v>9097540.56</v>
      </c>
      <c r="D252" s="167">
        <f>B252-C252</f>
        <v>-392540.5600000005</v>
      </c>
      <c r="E252" s="168">
        <f>C252/B252*100</f>
        <v>104.5093688684664</v>
      </c>
      <c r="F252" s="167">
        <f>SUM(F220:F236)</f>
        <v>0</v>
      </c>
      <c r="G252" s="26"/>
      <c r="H252" s="26"/>
      <c r="I252" s="26"/>
      <c r="J252" s="26"/>
      <c r="K252" s="26"/>
      <c r="L252" s="100"/>
    </row>
    <row r="253" spans="1:12" s="39" customFormat="1" ht="24.75" customHeight="1">
      <c r="A253" s="33" t="s">
        <v>502</v>
      </c>
      <c r="B253" s="94">
        <v>84000</v>
      </c>
      <c r="C253" s="94">
        <f>SUM(C254:C265)</f>
        <v>82842.16</v>
      </c>
      <c r="D253" s="21">
        <f>B253-C253</f>
        <v>1157.8399999999965</v>
      </c>
      <c r="E253" s="32">
        <f>C253/B253*100</f>
        <v>98.62161904761905</v>
      </c>
      <c r="F253" s="21">
        <v>0</v>
      </c>
      <c r="G253" s="26"/>
      <c r="H253" s="26"/>
      <c r="I253" s="26"/>
      <c r="J253" s="26"/>
      <c r="K253" s="26"/>
      <c r="L253" s="100"/>
    </row>
    <row r="254" spans="1:12" s="89" customFormat="1" ht="19.5" customHeight="1">
      <c r="A254" s="57" t="s">
        <v>539</v>
      </c>
      <c r="B254" s="92"/>
      <c r="C254" s="92">
        <v>1149.27</v>
      </c>
      <c r="D254" s="58"/>
      <c r="E254" s="74"/>
      <c r="F254" s="58"/>
      <c r="G254" s="99"/>
      <c r="H254" s="99"/>
      <c r="I254" s="99"/>
      <c r="J254" s="99"/>
      <c r="K254" s="99"/>
      <c r="L254" s="142"/>
    </row>
    <row r="255" spans="1:12" s="89" customFormat="1" ht="19.5" customHeight="1">
      <c r="A255" s="57" t="s">
        <v>540</v>
      </c>
      <c r="B255" s="92"/>
      <c r="C255" s="92">
        <v>725.92</v>
      </c>
      <c r="D255" s="58"/>
      <c r="E255" s="74"/>
      <c r="F255" s="58"/>
      <c r="G255" s="99"/>
      <c r="H255" s="99"/>
      <c r="I255" s="99"/>
      <c r="J255" s="99"/>
      <c r="K255" s="99"/>
      <c r="L255" s="142"/>
    </row>
    <row r="256" spans="1:12" s="89" customFormat="1" ht="19.5" customHeight="1">
      <c r="A256" s="57" t="s">
        <v>541</v>
      </c>
      <c r="B256" s="92"/>
      <c r="C256" s="92">
        <v>1300.83</v>
      </c>
      <c r="D256" s="58"/>
      <c r="E256" s="74"/>
      <c r="F256" s="58"/>
      <c r="G256" s="99"/>
      <c r="H256" s="99"/>
      <c r="I256" s="99"/>
      <c r="J256" s="99"/>
      <c r="K256" s="99"/>
      <c r="L256" s="142"/>
    </row>
    <row r="257" spans="1:12" s="89" customFormat="1" ht="19.5" customHeight="1">
      <c r="A257" s="57" t="s">
        <v>543</v>
      </c>
      <c r="B257" s="92"/>
      <c r="C257" s="92">
        <v>932.25</v>
      </c>
      <c r="D257" s="58"/>
      <c r="E257" s="74"/>
      <c r="F257" s="58"/>
      <c r="G257" s="99"/>
      <c r="H257" s="99"/>
      <c r="I257" s="99"/>
      <c r="J257" s="99"/>
      <c r="K257" s="99"/>
      <c r="L257" s="142"/>
    </row>
    <row r="258" spans="1:12" s="89" customFormat="1" ht="19.5" customHeight="1">
      <c r="A258" s="57" t="s">
        <v>544</v>
      </c>
      <c r="B258" s="92"/>
      <c r="C258" s="92">
        <v>1814.46</v>
      </c>
      <c r="D258" s="58"/>
      <c r="E258" s="74"/>
      <c r="F258" s="58"/>
      <c r="G258" s="99"/>
      <c r="H258" s="99"/>
      <c r="I258" s="99"/>
      <c r="J258" s="99"/>
      <c r="K258" s="99"/>
      <c r="L258" s="142"/>
    </row>
    <row r="259" spans="1:12" s="89" customFormat="1" ht="19.5" customHeight="1">
      <c r="A259" s="57" t="s">
        <v>545</v>
      </c>
      <c r="B259" s="92"/>
      <c r="C259" s="92">
        <v>1588.65</v>
      </c>
      <c r="D259" s="58"/>
      <c r="E259" s="74"/>
      <c r="F259" s="58"/>
      <c r="G259" s="99"/>
      <c r="H259" s="99"/>
      <c r="I259" s="99"/>
      <c r="J259" s="99"/>
      <c r="K259" s="99"/>
      <c r="L259" s="142"/>
    </row>
    <row r="260" spans="1:12" s="89" customFormat="1" ht="19.5" customHeight="1">
      <c r="A260" s="57" t="s">
        <v>262</v>
      </c>
      <c r="B260" s="92"/>
      <c r="C260" s="92">
        <v>15042.92</v>
      </c>
      <c r="D260" s="58"/>
      <c r="E260" s="74"/>
      <c r="F260" s="58"/>
      <c r="G260" s="99"/>
      <c r="H260" s="99"/>
      <c r="I260" s="99"/>
      <c r="J260" s="99"/>
      <c r="K260" s="99"/>
      <c r="L260" s="142"/>
    </row>
    <row r="261" spans="1:12" s="89" customFormat="1" ht="19.5" customHeight="1">
      <c r="A261" s="57" t="s">
        <v>598</v>
      </c>
      <c r="B261" s="92"/>
      <c r="C261" s="92">
        <v>3737.21</v>
      </c>
      <c r="D261" s="58"/>
      <c r="E261" s="74"/>
      <c r="F261" s="58"/>
      <c r="G261" s="99"/>
      <c r="H261" s="99"/>
      <c r="I261" s="99"/>
      <c r="J261" s="99"/>
      <c r="K261" s="99"/>
      <c r="L261" s="142"/>
    </row>
    <row r="262" spans="1:12" s="89" customFormat="1" ht="19.5" customHeight="1">
      <c r="A262" s="57" t="s">
        <v>600</v>
      </c>
      <c r="B262" s="92"/>
      <c r="C262" s="92">
        <v>7862.4</v>
      </c>
      <c r="D262" s="58"/>
      <c r="E262" s="74"/>
      <c r="F262" s="58"/>
      <c r="G262" s="99"/>
      <c r="H262" s="99"/>
      <c r="I262" s="99"/>
      <c r="J262" s="99"/>
      <c r="K262" s="99"/>
      <c r="L262" s="142"/>
    </row>
    <row r="263" spans="1:12" s="89" customFormat="1" ht="19.5" customHeight="1">
      <c r="A263" s="57" t="s">
        <v>601</v>
      </c>
      <c r="B263" s="92"/>
      <c r="C263" s="92">
        <v>27529.74</v>
      </c>
      <c r="D263" s="58"/>
      <c r="E263" s="74"/>
      <c r="F263" s="58"/>
      <c r="G263" s="99"/>
      <c r="H263" s="99"/>
      <c r="I263" s="99"/>
      <c r="J263" s="99"/>
      <c r="K263" s="99"/>
      <c r="L263" s="142"/>
    </row>
    <row r="264" spans="1:12" s="89" customFormat="1" ht="19.5" customHeight="1">
      <c r="A264" s="57" t="s">
        <v>602</v>
      </c>
      <c r="B264" s="92"/>
      <c r="C264" s="92">
        <v>15737.19</v>
      </c>
      <c r="D264" s="58"/>
      <c r="E264" s="74"/>
      <c r="F264" s="58"/>
      <c r="G264" s="99"/>
      <c r="H264" s="99"/>
      <c r="I264" s="99"/>
      <c r="J264" s="99"/>
      <c r="K264" s="99"/>
      <c r="L264" s="142"/>
    </row>
    <row r="265" spans="1:12" s="89" customFormat="1" ht="19.5" customHeight="1">
      <c r="A265" s="57" t="s">
        <v>603</v>
      </c>
      <c r="B265" s="92"/>
      <c r="C265" s="92">
        <v>5421.32</v>
      </c>
      <c r="D265" s="58"/>
      <c r="E265" s="74"/>
      <c r="F265" s="58"/>
      <c r="G265" s="99"/>
      <c r="H265" s="99"/>
      <c r="I265" s="99"/>
      <c r="J265" s="99"/>
      <c r="K265" s="99"/>
      <c r="L265" s="142"/>
    </row>
    <row r="266" spans="1:12" s="39" customFormat="1" ht="24.75" customHeight="1">
      <c r="A266" s="33" t="s">
        <v>78</v>
      </c>
      <c r="B266" s="94">
        <v>375000</v>
      </c>
      <c r="C266" s="94">
        <f>SUM(C267:C278)</f>
        <v>662737.65</v>
      </c>
      <c r="D266" s="21">
        <f>B266-C266</f>
        <v>-287737.65</v>
      </c>
      <c r="E266" s="32">
        <f>C266/B266*100</f>
        <v>176.73004</v>
      </c>
      <c r="F266" s="21">
        <v>0</v>
      </c>
      <c r="G266" s="26"/>
      <c r="H266" s="26"/>
      <c r="I266" s="26"/>
      <c r="J266" s="26"/>
      <c r="K266" s="26"/>
      <c r="L266" s="100"/>
    </row>
    <row r="267" spans="1:12" s="89" customFormat="1" ht="19.5" customHeight="1">
      <c r="A267" s="57" t="s">
        <v>539</v>
      </c>
      <c r="B267" s="92"/>
      <c r="C267" s="92">
        <v>9194.17</v>
      </c>
      <c r="D267" s="367" t="s">
        <v>164</v>
      </c>
      <c r="E267" s="74"/>
      <c r="F267" s="58"/>
      <c r="G267" s="99"/>
      <c r="H267" s="99"/>
      <c r="I267" s="99"/>
      <c r="J267" s="99"/>
      <c r="K267" s="99"/>
      <c r="L267" s="142"/>
    </row>
    <row r="268" spans="1:12" s="89" customFormat="1" ht="19.5" customHeight="1">
      <c r="A268" s="57" t="s">
        <v>540</v>
      </c>
      <c r="B268" s="92"/>
      <c r="C268" s="92">
        <v>5807.18</v>
      </c>
      <c r="D268" s="367"/>
      <c r="E268" s="74"/>
      <c r="F268" s="58"/>
      <c r="G268" s="99"/>
      <c r="H268" s="99"/>
      <c r="I268" s="99"/>
      <c r="J268" s="99"/>
      <c r="K268" s="99"/>
      <c r="L268" s="142"/>
    </row>
    <row r="269" spans="1:12" s="89" customFormat="1" ht="19.5" customHeight="1">
      <c r="A269" s="57" t="s">
        <v>541</v>
      </c>
      <c r="B269" s="92"/>
      <c r="C269" s="92">
        <v>10406.69</v>
      </c>
      <c r="D269" s="58"/>
      <c r="E269" s="74"/>
      <c r="F269" s="58"/>
      <c r="G269" s="99"/>
      <c r="H269" s="99"/>
      <c r="I269" s="99"/>
      <c r="J269" s="99"/>
      <c r="K269" s="99"/>
      <c r="L269" s="142"/>
    </row>
    <row r="270" spans="1:12" s="89" customFormat="1" ht="19.5" customHeight="1">
      <c r="A270" s="57" t="s">
        <v>543</v>
      </c>
      <c r="B270" s="92"/>
      <c r="C270" s="92">
        <v>7458.04</v>
      </c>
      <c r="D270" s="58"/>
      <c r="E270" s="74"/>
      <c r="F270" s="58"/>
      <c r="G270" s="99"/>
      <c r="H270" s="99"/>
      <c r="I270" s="99"/>
      <c r="J270" s="99"/>
      <c r="K270" s="99"/>
      <c r="L270" s="142"/>
    </row>
    <row r="271" spans="1:12" s="89" customFormat="1" ht="19.5" customHeight="1">
      <c r="A271" s="57" t="s">
        <v>544</v>
      </c>
      <c r="B271" s="92"/>
      <c r="C271" s="92">
        <v>14516.03</v>
      </c>
      <c r="D271" s="58"/>
      <c r="E271" s="74"/>
      <c r="F271" s="58"/>
      <c r="G271" s="99"/>
      <c r="H271" s="99"/>
      <c r="I271" s="99"/>
      <c r="J271" s="99"/>
      <c r="K271" s="99"/>
      <c r="L271" s="142"/>
    </row>
    <row r="272" spans="1:12" s="89" customFormat="1" ht="19.5" customHeight="1">
      <c r="A272" s="61" t="s">
        <v>545</v>
      </c>
      <c r="B272" s="93"/>
      <c r="C272" s="93">
        <v>12709.2</v>
      </c>
      <c r="D272" s="59"/>
      <c r="E272" s="76"/>
      <c r="F272" s="59"/>
      <c r="G272" s="99"/>
      <c r="H272" s="99"/>
      <c r="I272" s="99"/>
      <c r="J272" s="99"/>
      <c r="K272" s="99"/>
      <c r="L272" s="142"/>
    </row>
    <row r="273" spans="1:12" s="89" customFormat="1" ht="19.5" customHeight="1">
      <c r="A273" s="57" t="s">
        <v>262</v>
      </c>
      <c r="B273" s="92"/>
      <c r="C273" s="92">
        <v>120343.04</v>
      </c>
      <c r="D273" s="58"/>
      <c r="E273" s="74"/>
      <c r="F273" s="58"/>
      <c r="G273" s="99"/>
      <c r="H273" s="99"/>
      <c r="I273" s="99"/>
      <c r="J273" s="99"/>
      <c r="K273" s="99"/>
      <c r="L273" s="142"/>
    </row>
    <row r="274" spans="1:12" s="89" customFormat="1" ht="19.5" customHeight="1">
      <c r="A274" s="57" t="s">
        <v>598</v>
      </c>
      <c r="B274" s="92"/>
      <c r="C274" s="92">
        <v>29897.99</v>
      </c>
      <c r="D274" s="58"/>
      <c r="E274" s="74"/>
      <c r="F274" s="58"/>
      <c r="G274" s="99"/>
      <c r="H274" s="99"/>
      <c r="I274" s="99"/>
      <c r="J274" s="99"/>
      <c r="K274" s="99"/>
      <c r="L274" s="142"/>
    </row>
    <row r="275" spans="1:12" s="89" customFormat="1" ht="19.5" customHeight="1">
      <c r="A275" s="57" t="s">
        <v>600</v>
      </c>
      <c r="B275" s="92"/>
      <c r="C275" s="92">
        <v>62899.2</v>
      </c>
      <c r="D275" s="58"/>
      <c r="E275" s="74"/>
      <c r="F275" s="58"/>
      <c r="G275" s="99"/>
      <c r="H275" s="99"/>
      <c r="I275" s="99"/>
      <c r="J275" s="99"/>
      <c r="K275" s="99"/>
      <c r="L275" s="142"/>
    </row>
    <row r="276" spans="1:12" s="89" customFormat="1" ht="19.5" customHeight="1">
      <c r="A276" s="57" t="s">
        <v>601</v>
      </c>
      <c r="B276" s="92"/>
      <c r="C276" s="92">
        <v>220237.91</v>
      </c>
      <c r="D276" s="58"/>
      <c r="E276" s="74"/>
      <c r="F276" s="58"/>
      <c r="G276" s="99"/>
      <c r="H276" s="99"/>
      <c r="I276" s="99"/>
      <c r="J276" s="99"/>
      <c r="K276" s="99"/>
      <c r="L276" s="142"/>
    </row>
    <row r="277" spans="1:12" s="89" customFormat="1" ht="19.5" customHeight="1">
      <c r="A277" s="57" t="s">
        <v>602</v>
      </c>
      <c r="B277" s="92"/>
      <c r="C277" s="92">
        <v>125897.67</v>
      </c>
      <c r="D277" s="58"/>
      <c r="E277" s="74"/>
      <c r="F277" s="58"/>
      <c r="G277" s="99"/>
      <c r="H277" s="99"/>
      <c r="I277" s="99"/>
      <c r="J277" s="99"/>
      <c r="K277" s="99"/>
      <c r="L277" s="142"/>
    </row>
    <row r="278" spans="1:12" s="89" customFormat="1" ht="19.5" customHeight="1">
      <c r="A278" s="57" t="s">
        <v>603</v>
      </c>
      <c r="B278" s="92"/>
      <c r="C278" s="92">
        <v>43370.53</v>
      </c>
      <c r="D278" s="58"/>
      <c r="E278" s="74"/>
      <c r="F278" s="58"/>
      <c r="G278" s="99"/>
      <c r="H278" s="99"/>
      <c r="I278" s="99"/>
      <c r="J278" s="99"/>
      <c r="K278" s="99"/>
      <c r="L278" s="142"/>
    </row>
    <row r="279" spans="1:12" s="127" customFormat="1" ht="30" customHeight="1">
      <c r="A279" s="169" t="s">
        <v>104</v>
      </c>
      <c r="B279" s="167">
        <f>SUM(B253,B266)</f>
        <v>459000</v>
      </c>
      <c r="C279" s="167">
        <f>SUM(C253,C266)</f>
        <v>745579.81</v>
      </c>
      <c r="D279" s="167">
        <f>B279-C279</f>
        <v>-286579.81000000006</v>
      </c>
      <c r="E279" s="168">
        <f>C279/B279*100</f>
        <v>162.43568845315906</v>
      </c>
      <c r="F279" s="167">
        <f>SUM(F253:F266)</f>
        <v>0</v>
      </c>
      <c r="G279" s="26"/>
      <c r="H279" s="26"/>
      <c r="I279" s="26"/>
      <c r="J279" s="26"/>
      <c r="K279" s="26"/>
      <c r="L279" s="100"/>
    </row>
    <row r="280" spans="1:12" s="127" customFormat="1" ht="34.5" customHeight="1">
      <c r="A280" s="199" t="s">
        <v>123</v>
      </c>
      <c r="B280" s="197">
        <f>SUM(B252,B279)</f>
        <v>9164000</v>
      </c>
      <c r="C280" s="197">
        <f>SUM(C252,C279)</f>
        <v>9843120.370000001</v>
      </c>
      <c r="D280" s="197">
        <f>B280-C280</f>
        <v>-679120.370000001</v>
      </c>
      <c r="E280" s="198">
        <f>C280/B280*100</f>
        <v>107.41074170667832</v>
      </c>
      <c r="F280" s="197">
        <f>SUM(F252)</f>
        <v>0</v>
      </c>
      <c r="G280" s="26"/>
      <c r="H280" s="26"/>
      <c r="I280" s="26"/>
      <c r="J280" s="26"/>
      <c r="K280" s="26"/>
      <c r="L280" s="100"/>
    </row>
    <row r="281" spans="1:12" s="39" customFormat="1" ht="34.5" customHeight="1">
      <c r="A281" s="43" t="s">
        <v>503</v>
      </c>
      <c r="B281" s="91"/>
      <c r="C281" s="91"/>
      <c r="D281" s="37"/>
      <c r="E281" s="67"/>
      <c r="F281" s="66"/>
      <c r="G281" s="26"/>
      <c r="H281" s="26"/>
      <c r="I281" s="26"/>
      <c r="J281" s="26"/>
      <c r="K281" s="26"/>
      <c r="L281" s="100"/>
    </row>
    <row r="282" spans="1:12" s="39" customFormat="1" ht="24.75" customHeight="1">
      <c r="A282" s="86" t="s">
        <v>83</v>
      </c>
      <c r="B282" s="95">
        <v>1596000</v>
      </c>
      <c r="C282" s="95">
        <v>0</v>
      </c>
      <c r="D282" s="23">
        <f>B282-C282</f>
        <v>1596000</v>
      </c>
      <c r="E282" s="35">
        <f>C282/B282*100</f>
        <v>0</v>
      </c>
      <c r="F282" s="23">
        <v>0</v>
      </c>
      <c r="G282" s="26"/>
      <c r="H282" s="26"/>
      <c r="I282" s="26"/>
      <c r="J282" s="26"/>
      <c r="K282" s="26"/>
      <c r="L282" s="100"/>
    </row>
    <row r="283" spans="1:12" s="39" customFormat="1" ht="24.75" customHeight="1">
      <c r="A283" s="86" t="s">
        <v>86</v>
      </c>
      <c r="B283" s="95">
        <v>12900000</v>
      </c>
      <c r="C283" s="95">
        <v>0</v>
      </c>
      <c r="D283" s="23">
        <f>B283-C283</f>
        <v>12900000</v>
      </c>
      <c r="E283" s="35">
        <f>C283/B283*100</f>
        <v>0</v>
      </c>
      <c r="F283" s="23">
        <v>0</v>
      </c>
      <c r="G283" s="26"/>
      <c r="H283" s="26"/>
      <c r="I283" s="26"/>
      <c r="J283" s="26"/>
      <c r="K283" s="26"/>
      <c r="L283" s="100"/>
    </row>
    <row r="284" spans="1:12" s="127" customFormat="1" ht="30" customHeight="1">
      <c r="A284" s="129" t="s">
        <v>101</v>
      </c>
      <c r="B284" s="108">
        <f>SUM(B282,B283)</f>
        <v>14496000</v>
      </c>
      <c r="C284" s="108">
        <f>SUM(C282,C283)</f>
        <v>0</v>
      </c>
      <c r="D284" s="109">
        <f>B284-C284</f>
        <v>14496000</v>
      </c>
      <c r="E284" s="132">
        <f>C284/B284*100</f>
        <v>0</v>
      </c>
      <c r="F284" s="133">
        <f>SUM(F282:F283)</f>
        <v>0</v>
      </c>
      <c r="G284" s="26"/>
      <c r="H284" s="26"/>
      <c r="I284" s="26"/>
      <c r="J284" s="26"/>
      <c r="K284" s="26"/>
      <c r="L284" s="100"/>
    </row>
    <row r="285" spans="1:12" s="127" customFormat="1" ht="34.5" customHeight="1">
      <c r="A285" s="195" t="s">
        <v>123</v>
      </c>
      <c r="B285" s="196">
        <f>SUM(B284)</f>
        <v>14496000</v>
      </c>
      <c r="C285" s="196">
        <f>SUM(C284)</f>
        <v>0</v>
      </c>
      <c r="D285" s="197">
        <f>B285-C285</f>
        <v>14496000</v>
      </c>
      <c r="E285" s="198">
        <f>C285/B285*100</f>
        <v>0</v>
      </c>
      <c r="F285" s="197">
        <f>SUM(F284)</f>
        <v>0</v>
      </c>
      <c r="G285" s="26"/>
      <c r="H285" s="26"/>
      <c r="I285" s="26"/>
      <c r="J285" s="26"/>
      <c r="K285" s="26"/>
      <c r="L285" s="100"/>
    </row>
    <row r="286" spans="1:12" s="39" customFormat="1" ht="34.5" customHeight="1">
      <c r="A286" s="43" t="s">
        <v>504</v>
      </c>
      <c r="B286" s="91"/>
      <c r="C286" s="91"/>
      <c r="D286" s="37"/>
      <c r="E286" s="67"/>
      <c r="F286" s="66"/>
      <c r="G286" s="26"/>
      <c r="H286" s="26"/>
      <c r="I286" s="26"/>
      <c r="J286" s="26"/>
      <c r="K286" s="26"/>
      <c r="L286" s="100"/>
    </row>
    <row r="287" spans="1:12" s="39" customFormat="1" ht="24.75" customHeight="1">
      <c r="A287" s="86" t="s">
        <v>83</v>
      </c>
      <c r="B287" s="95">
        <v>15000</v>
      </c>
      <c r="C287" s="95">
        <v>0</v>
      </c>
      <c r="D287" s="23">
        <f>B287-C287</f>
        <v>15000</v>
      </c>
      <c r="E287" s="35">
        <f>C287/B287*100</f>
        <v>0</v>
      </c>
      <c r="F287" s="23">
        <v>21763.33</v>
      </c>
      <c r="G287" s="26"/>
      <c r="H287" s="26"/>
      <c r="I287" s="26"/>
      <c r="J287" s="26"/>
      <c r="K287" s="26"/>
      <c r="L287" s="100"/>
    </row>
    <row r="288" spans="1:12" s="39" customFormat="1" ht="24.75" customHeight="1">
      <c r="A288" s="33" t="s">
        <v>86</v>
      </c>
      <c r="B288" s="94">
        <v>133000</v>
      </c>
      <c r="C288" s="94">
        <v>0</v>
      </c>
      <c r="D288" s="21">
        <f>B288-C288</f>
        <v>133000</v>
      </c>
      <c r="E288" s="32">
        <f>C288/B288*100</f>
        <v>0</v>
      </c>
      <c r="F288" s="21">
        <v>195676.08</v>
      </c>
      <c r="G288" s="26"/>
      <c r="H288" s="26"/>
      <c r="I288" s="26"/>
      <c r="J288" s="26"/>
      <c r="K288" s="26"/>
      <c r="L288" s="100"/>
    </row>
    <row r="289" spans="1:12" s="127" customFormat="1" ht="30" customHeight="1">
      <c r="A289" s="174" t="s">
        <v>101</v>
      </c>
      <c r="B289" s="166">
        <f>SUM(B287,B288)</f>
        <v>148000</v>
      </c>
      <c r="C289" s="166">
        <f>SUM(C287,C288)</f>
        <v>0</v>
      </c>
      <c r="D289" s="167">
        <f>B289-C289</f>
        <v>148000</v>
      </c>
      <c r="E289" s="168">
        <f>C289/B289*100</f>
        <v>0</v>
      </c>
      <c r="F289" s="167">
        <f>SUM(F287:F288)</f>
        <v>217439.40999999997</v>
      </c>
      <c r="G289" s="26"/>
      <c r="H289" s="26"/>
      <c r="I289" s="26"/>
      <c r="J289" s="26"/>
      <c r="K289" s="26"/>
      <c r="L289" s="100"/>
    </row>
    <row r="290" spans="1:12" s="127" customFormat="1" ht="34.5" customHeight="1">
      <c r="A290" s="199" t="s">
        <v>124</v>
      </c>
      <c r="B290" s="197">
        <f>SUM(B289)</f>
        <v>148000</v>
      </c>
      <c r="C290" s="197">
        <f>SUM(C289)</f>
        <v>0</v>
      </c>
      <c r="D290" s="197">
        <f>B290-C290</f>
        <v>148000</v>
      </c>
      <c r="E290" s="198">
        <f>C290/B290*100</f>
        <v>0</v>
      </c>
      <c r="F290" s="197">
        <f>SUM(F289)</f>
        <v>217439.40999999997</v>
      </c>
      <c r="G290" s="26"/>
      <c r="H290" s="26"/>
      <c r="I290" s="26"/>
      <c r="J290" s="26"/>
      <c r="K290" s="26"/>
      <c r="L290" s="100"/>
    </row>
    <row r="291" spans="1:12" s="39" customFormat="1" ht="34.5" customHeight="1">
      <c r="A291" s="43" t="s">
        <v>294</v>
      </c>
      <c r="B291" s="91"/>
      <c r="C291" s="91"/>
      <c r="D291" s="37"/>
      <c r="E291" s="67"/>
      <c r="F291" s="66"/>
      <c r="G291" s="26"/>
      <c r="H291" s="26"/>
      <c r="I291" s="26"/>
      <c r="J291" s="26"/>
      <c r="K291" s="26"/>
      <c r="L291" s="100"/>
    </row>
    <row r="292" spans="1:12" s="39" customFormat="1" ht="24.75" customHeight="1">
      <c r="A292" s="33" t="s">
        <v>125</v>
      </c>
      <c r="B292" s="94">
        <f>SUM(B294,B296)</f>
        <v>10788319.01</v>
      </c>
      <c r="C292" s="94">
        <f>SUM(C293:C320)</f>
        <v>1899776.4000000001</v>
      </c>
      <c r="D292" s="11">
        <f>B292-C292</f>
        <v>8888542.61</v>
      </c>
      <c r="E292" s="12">
        <f>C292/B292*100</f>
        <v>17.609568258400994</v>
      </c>
      <c r="F292" s="11">
        <v>5849328.61</v>
      </c>
      <c r="G292" s="26"/>
      <c r="H292" s="26"/>
      <c r="I292" s="26"/>
      <c r="J292" s="26"/>
      <c r="K292" s="26"/>
      <c r="L292" s="100"/>
    </row>
    <row r="293" spans="1:12" s="89" customFormat="1" ht="19.5" customHeight="1">
      <c r="A293" s="57" t="s">
        <v>547</v>
      </c>
      <c r="B293" s="206" t="s">
        <v>499</v>
      </c>
      <c r="C293" s="92"/>
      <c r="D293" s="237"/>
      <c r="E293" s="50"/>
      <c r="F293" s="48"/>
      <c r="G293" s="99"/>
      <c r="H293" s="99"/>
      <c r="I293" s="99"/>
      <c r="J293" s="99"/>
      <c r="K293" s="99"/>
      <c r="L293" s="142"/>
    </row>
    <row r="294" spans="1:12" s="89" customFormat="1" ht="19.5" customHeight="1">
      <c r="A294" s="57" t="s">
        <v>548</v>
      </c>
      <c r="B294" s="92">
        <v>10016051</v>
      </c>
      <c r="C294" s="92">
        <v>181713.7</v>
      </c>
      <c r="D294" s="237"/>
      <c r="E294" s="50"/>
      <c r="F294" s="48"/>
      <c r="G294" s="99"/>
      <c r="H294" s="99"/>
      <c r="I294" s="99"/>
      <c r="J294" s="99"/>
      <c r="K294" s="99"/>
      <c r="L294" s="142"/>
    </row>
    <row r="295" spans="1:12" s="89" customFormat="1" ht="19.5" customHeight="1">
      <c r="A295" s="57" t="s">
        <v>549</v>
      </c>
      <c r="B295" s="206" t="s">
        <v>500</v>
      </c>
      <c r="C295" s="92">
        <v>101758.42</v>
      </c>
      <c r="D295" s="285"/>
      <c r="E295" s="50"/>
      <c r="F295" s="48"/>
      <c r="G295" s="99"/>
      <c r="H295" s="99"/>
      <c r="I295" s="99"/>
      <c r="J295" s="99"/>
      <c r="K295" s="99"/>
      <c r="L295" s="142"/>
    </row>
    <row r="296" spans="1:12" s="89" customFormat="1" ht="19.5" customHeight="1">
      <c r="A296" s="57" t="s">
        <v>550</v>
      </c>
      <c r="B296" s="92">
        <v>772268.01</v>
      </c>
      <c r="C296" s="92">
        <v>39974.01</v>
      </c>
      <c r="D296" s="48"/>
      <c r="E296" s="50"/>
      <c r="F296" s="48"/>
      <c r="G296" s="99"/>
      <c r="H296" s="99"/>
      <c r="I296" s="99"/>
      <c r="J296" s="99"/>
      <c r="K296" s="99"/>
      <c r="L296" s="142"/>
    </row>
    <row r="297" spans="1:12" s="89" customFormat="1" ht="19.5" customHeight="1">
      <c r="A297" s="57" t="s">
        <v>551</v>
      </c>
      <c r="B297" s="92"/>
      <c r="C297" s="92">
        <v>12045.67</v>
      </c>
      <c r="D297" s="48"/>
      <c r="E297" s="50"/>
      <c r="F297" s="48"/>
      <c r="G297" s="99"/>
      <c r="H297" s="99"/>
      <c r="I297" s="99"/>
      <c r="J297" s="99"/>
      <c r="K297" s="99"/>
      <c r="L297" s="142"/>
    </row>
    <row r="298" spans="1:12" s="89" customFormat="1" ht="19.5" customHeight="1">
      <c r="A298" s="57" t="s">
        <v>552</v>
      </c>
      <c r="B298" s="92"/>
      <c r="C298" s="92">
        <v>65165.1</v>
      </c>
      <c r="D298" s="48"/>
      <c r="E298" s="50"/>
      <c r="F298" s="48"/>
      <c r="G298" s="99"/>
      <c r="H298" s="99"/>
      <c r="I298" s="99"/>
      <c r="J298" s="99"/>
      <c r="K298" s="99"/>
      <c r="L298" s="142"/>
    </row>
    <row r="299" spans="1:12" s="89" customFormat="1" ht="19.5" customHeight="1">
      <c r="A299" s="57" t="s">
        <v>553</v>
      </c>
      <c r="B299" s="92"/>
      <c r="C299" s="92">
        <v>45570</v>
      </c>
      <c r="D299" s="48"/>
      <c r="E299" s="50"/>
      <c r="F299" s="48"/>
      <c r="G299" s="99"/>
      <c r="H299" s="99"/>
      <c r="I299" s="99"/>
      <c r="J299" s="99"/>
      <c r="K299" s="99"/>
      <c r="L299" s="142"/>
    </row>
    <row r="300" spans="1:12" s="89" customFormat="1" ht="19.5" customHeight="1">
      <c r="A300" s="57" t="s">
        <v>554</v>
      </c>
      <c r="B300" s="92"/>
      <c r="C300" s="92">
        <v>41013</v>
      </c>
      <c r="D300" s="48"/>
      <c r="E300" s="50"/>
      <c r="F300" s="48"/>
      <c r="G300" s="99"/>
      <c r="H300" s="99"/>
      <c r="I300" s="99"/>
      <c r="J300" s="99"/>
      <c r="K300" s="99"/>
      <c r="L300" s="142"/>
    </row>
    <row r="301" spans="1:12" s="89" customFormat="1" ht="19.5" customHeight="1">
      <c r="A301" s="57" t="s">
        <v>555</v>
      </c>
      <c r="B301" s="92"/>
      <c r="C301" s="92">
        <v>22598.67</v>
      </c>
      <c r="D301" s="48"/>
      <c r="E301" s="50"/>
      <c r="F301" s="48"/>
      <c r="G301" s="99"/>
      <c r="H301" s="99"/>
      <c r="I301" s="99"/>
      <c r="J301" s="99"/>
      <c r="K301" s="99"/>
      <c r="L301" s="142"/>
    </row>
    <row r="302" spans="1:12" s="89" customFormat="1" ht="19.5" customHeight="1">
      <c r="A302" s="57" t="s">
        <v>556</v>
      </c>
      <c r="B302" s="92"/>
      <c r="C302" s="92">
        <v>3753.87</v>
      </c>
      <c r="D302" s="48"/>
      <c r="E302" s="50"/>
      <c r="F302" s="48"/>
      <c r="G302" s="99"/>
      <c r="H302" s="99"/>
      <c r="I302" s="99"/>
      <c r="J302" s="99"/>
      <c r="K302" s="99"/>
      <c r="L302" s="142"/>
    </row>
    <row r="303" spans="1:12" s="89" customFormat="1" ht="19.5" customHeight="1">
      <c r="A303" s="57" t="s">
        <v>557</v>
      </c>
      <c r="B303" s="92"/>
      <c r="C303" s="92">
        <v>4649.27</v>
      </c>
      <c r="D303" s="48"/>
      <c r="E303" s="50"/>
      <c r="F303" s="48"/>
      <c r="G303" s="99"/>
      <c r="H303" s="99"/>
      <c r="I303" s="99"/>
      <c r="J303" s="99"/>
      <c r="K303" s="99"/>
      <c r="L303" s="142"/>
    </row>
    <row r="304" spans="1:12" s="89" customFormat="1" ht="19.5" customHeight="1">
      <c r="A304" s="57" t="s">
        <v>558</v>
      </c>
      <c r="B304" s="92"/>
      <c r="C304" s="92">
        <v>100078.13</v>
      </c>
      <c r="D304" s="48"/>
      <c r="E304" s="50"/>
      <c r="F304" s="48"/>
      <c r="G304" s="99"/>
      <c r="H304" s="99"/>
      <c r="I304" s="99"/>
      <c r="J304" s="99"/>
      <c r="K304" s="99"/>
      <c r="L304" s="142"/>
    </row>
    <row r="305" spans="1:12" s="89" customFormat="1" ht="19.5" customHeight="1">
      <c r="A305" s="57" t="s">
        <v>559</v>
      </c>
      <c r="B305" s="92"/>
      <c r="C305" s="92">
        <v>17545.13</v>
      </c>
      <c r="D305" s="48"/>
      <c r="E305" s="50"/>
      <c r="F305" s="48"/>
      <c r="G305" s="99"/>
      <c r="H305" s="99"/>
      <c r="I305" s="99"/>
      <c r="J305" s="99"/>
      <c r="K305" s="99"/>
      <c r="L305" s="142"/>
    </row>
    <row r="306" spans="1:12" s="89" customFormat="1" ht="19.5" customHeight="1">
      <c r="A306" s="57" t="s">
        <v>560</v>
      </c>
      <c r="B306" s="92"/>
      <c r="C306" s="92">
        <v>16024.32</v>
      </c>
      <c r="D306" s="48"/>
      <c r="E306" s="50"/>
      <c r="F306" s="48"/>
      <c r="G306" s="99"/>
      <c r="H306" s="99"/>
      <c r="I306" s="99"/>
      <c r="J306" s="99"/>
      <c r="K306" s="99"/>
      <c r="L306" s="142"/>
    </row>
    <row r="307" spans="1:12" s="89" customFormat="1" ht="19.5" customHeight="1">
      <c r="A307" s="57" t="s">
        <v>561</v>
      </c>
      <c r="B307" s="92"/>
      <c r="C307" s="92">
        <v>110893</v>
      </c>
      <c r="D307" s="48"/>
      <c r="E307" s="50"/>
      <c r="F307" s="48"/>
      <c r="G307" s="99"/>
      <c r="H307" s="99"/>
      <c r="I307" s="99"/>
      <c r="J307" s="99"/>
      <c r="K307" s="99"/>
      <c r="L307" s="142"/>
    </row>
    <row r="308" spans="1:12" s="89" customFormat="1" ht="19.5" customHeight="1">
      <c r="A308" s="57" t="s">
        <v>562</v>
      </c>
      <c r="B308" s="92"/>
      <c r="C308" s="92">
        <v>35427.75</v>
      </c>
      <c r="D308" s="48"/>
      <c r="E308" s="50"/>
      <c r="F308" s="48"/>
      <c r="G308" s="99"/>
      <c r="H308" s="99"/>
      <c r="I308" s="99"/>
      <c r="J308" s="99"/>
      <c r="K308" s="99"/>
      <c r="L308" s="142"/>
    </row>
    <row r="309" spans="1:12" s="89" customFormat="1" ht="19.5" customHeight="1">
      <c r="A309" s="57" t="s">
        <v>604</v>
      </c>
      <c r="B309" s="92"/>
      <c r="C309" s="92"/>
      <c r="D309" s="48"/>
      <c r="E309" s="50"/>
      <c r="F309" s="48"/>
      <c r="G309" s="99"/>
      <c r="H309" s="99"/>
      <c r="I309" s="99"/>
      <c r="J309" s="99"/>
      <c r="K309" s="99"/>
      <c r="L309" s="142"/>
    </row>
    <row r="310" spans="1:12" s="89" customFormat="1" ht="19.5" customHeight="1">
      <c r="A310" s="57" t="s">
        <v>605</v>
      </c>
      <c r="B310" s="92"/>
      <c r="C310" s="92">
        <v>57796.89</v>
      </c>
      <c r="D310" s="48"/>
      <c r="E310" s="50"/>
      <c r="F310" s="48"/>
      <c r="G310" s="99"/>
      <c r="H310" s="99"/>
      <c r="I310" s="99"/>
      <c r="J310" s="99"/>
      <c r="K310" s="99"/>
      <c r="L310" s="142"/>
    </row>
    <row r="311" spans="1:12" s="89" customFormat="1" ht="19.5" customHeight="1">
      <c r="A311" s="57" t="s">
        <v>606</v>
      </c>
      <c r="B311" s="92"/>
      <c r="C311" s="92">
        <v>147192.87</v>
      </c>
      <c r="D311" s="48"/>
      <c r="E311" s="50"/>
      <c r="F311" s="48"/>
      <c r="G311" s="99"/>
      <c r="H311" s="99"/>
      <c r="I311" s="99"/>
      <c r="J311" s="99"/>
      <c r="K311" s="99"/>
      <c r="L311" s="142"/>
    </row>
    <row r="312" spans="1:12" s="89" customFormat="1" ht="19.5" customHeight="1">
      <c r="A312" s="57" t="s">
        <v>607</v>
      </c>
      <c r="B312" s="92"/>
      <c r="C312" s="92">
        <v>82553.96</v>
      </c>
      <c r="D312" s="48"/>
      <c r="E312" s="50"/>
      <c r="F312" s="48"/>
      <c r="G312" s="99"/>
      <c r="H312" s="99"/>
      <c r="I312" s="99"/>
      <c r="J312" s="99"/>
      <c r="K312" s="99"/>
      <c r="L312" s="142"/>
    </row>
    <row r="313" spans="1:12" s="89" customFormat="1" ht="19.5" customHeight="1">
      <c r="A313" s="61" t="s">
        <v>608</v>
      </c>
      <c r="B313" s="93"/>
      <c r="C313" s="93">
        <v>323550.23</v>
      </c>
      <c r="D313" s="53"/>
      <c r="E313" s="54"/>
      <c r="F313" s="53"/>
      <c r="G313" s="99"/>
      <c r="H313" s="99"/>
      <c r="I313" s="99"/>
      <c r="J313" s="99"/>
      <c r="K313" s="99"/>
      <c r="L313" s="142"/>
    </row>
    <row r="314" spans="1:12" s="89" customFormat="1" ht="18.75" customHeight="1">
      <c r="A314" s="57" t="s">
        <v>551</v>
      </c>
      <c r="B314" s="92"/>
      <c r="C314" s="92">
        <v>65643.24</v>
      </c>
      <c r="D314" s="48"/>
      <c r="E314" s="50"/>
      <c r="F314" s="48"/>
      <c r="G314" s="99"/>
      <c r="H314" s="99"/>
      <c r="I314" s="99"/>
      <c r="J314" s="99"/>
      <c r="K314" s="99"/>
      <c r="L314" s="142"/>
    </row>
    <row r="315" spans="1:12" s="89" customFormat="1" ht="18.75" customHeight="1">
      <c r="A315" s="57" t="s">
        <v>609</v>
      </c>
      <c r="B315" s="92"/>
      <c r="C315" s="92">
        <v>52780</v>
      </c>
      <c r="D315" s="48"/>
      <c r="E315" s="50"/>
      <c r="F315" s="48"/>
      <c r="G315" s="99"/>
      <c r="H315" s="99"/>
      <c r="I315" s="99"/>
      <c r="J315" s="99"/>
      <c r="K315" s="99"/>
      <c r="L315" s="142"/>
    </row>
    <row r="316" spans="1:12" s="89" customFormat="1" ht="18.75" customHeight="1">
      <c r="A316" s="57" t="s">
        <v>610</v>
      </c>
      <c r="B316" s="92"/>
      <c r="C316" s="92">
        <v>73892</v>
      </c>
      <c r="D316" s="48"/>
      <c r="E316" s="50"/>
      <c r="F316" s="48"/>
      <c r="G316" s="99"/>
      <c r="H316" s="99"/>
      <c r="I316" s="99"/>
      <c r="J316" s="99"/>
      <c r="K316" s="99"/>
      <c r="L316" s="142"/>
    </row>
    <row r="317" spans="1:12" s="89" customFormat="1" ht="18.75" customHeight="1">
      <c r="A317" s="57" t="s">
        <v>611</v>
      </c>
      <c r="B317" s="92"/>
      <c r="C317" s="92">
        <v>79565.7</v>
      </c>
      <c r="D317" s="48"/>
      <c r="E317" s="50"/>
      <c r="F317" s="48"/>
      <c r="G317" s="99"/>
      <c r="H317" s="99"/>
      <c r="I317" s="99"/>
      <c r="J317" s="99"/>
      <c r="K317" s="99"/>
      <c r="L317" s="142"/>
    </row>
    <row r="318" spans="1:12" s="89" customFormat="1" ht="18.75" customHeight="1">
      <c r="A318" s="57" t="s">
        <v>612</v>
      </c>
      <c r="B318" s="92"/>
      <c r="C318" s="92">
        <v>137767.11</v>
      </c>
      <c r="D318" s="48"/>
      <c r="E318" s="50"/>
      <c r="F318" s="48"/>
      <c r="G318" s="99"/>
      <c r="H318" s="99"/>
      <c r="I318" s="99"/>
      <c r="J318" s="99"/>
      <c r="K318" s="99"/>
      <c r="L318" s="142"/>
    </row>
    <row r="319" spans="1:12" s="89" customFormat="1" ht="18.75" customHeight="1">
      <c r="A319" s="57" t="s">
        <v>613</v>
      </c>
      <c r="B319" s="92"/>
      <c r="C319" s="92">
        <v>22658.61</v>
      </c>
      <c r="D319" s="48"/>
      <c r="E319" s="50"/>
      <c r="F319" s="48"/>
      <c r="G319" s="99"/>
      <c r="H319" s="99"/>
      <c r="I319" s="99"/>
      <c r="J319" s="99"/>
      <c r="K319" s="99"/>
      <c r="L319" s="142"/>
    </row>
    <row r="320" spans="1:12" s="89" customFormat="1" ht="18.75" customHeight="1">
      <c r="A320" s="57" t="s">
        <v>614</v>
      </c>
      <c r="B320" s="92"/>
      <c r="C320" s="92">
        <v>58165.75</v>
      </c>
      <c r="D320" s="48"/>
      <c r="E320" s="50"/>
      <c r="F320" s="48"/>
      <c r="G320" s="99"/>
      <c r="H320" s="99"/>
      <c r="I320" s="99"/>
      <c r="J320" s="99"/>
      <c r="K320" s="99"/>
      <c r="L320" s="142"/>
    </row>
    <row r="321" spans="1:12" s="127" customFormat="1" ht="30" customHeight="1">
      <c r="A321" s="174" t="s">
        <v>101</v>
      </c>
      <c r="B321" s="166">
        <f>SUM(B292)</f>
        <v>10788319.01</v>
      </c>
      <c r="C321" s="166">
        <f>SUM(C292)</f>
        <v>1899776.4000000001</v>
      </c>
      <c r="D321" s="167">
        <f>B321-C321</f>
        <v>8888542.61</v>
      </c>
      <c r="E321" s="168">
        <f>C321/B321*100</f>
        <v>17.609568258400994</v>
      </c>
      <c r="F321" s="167">
        <f>SUM(F292:F292)</f>
        <v>5849328.61</v>
      </c>
      <c r="G321" s="26"/>
      <c r="H321" s="26"/>
      <c r="I321" s="26"/>
      <c r="J321" s="26"/>
      <c r="K321" s="26"/>
      <c r="L321" s="100"/>
    </row>
    <row r="322" spans="1:12" s="127" customFormat="1" ht="34.5" customHeight="1">
      <c r="A322" s="195" t="s">
        <v>128</v>
      </c>
      <c r="B322" s="196">
        <f>SUM(B321)</f>
        <v>10788319.01</v>
      </c>
      <c r="C322" s="196">
        <f>SUM(C321)</f>
        <v>1899776.4000000001</v>
      </c>
      <c r="D322" s="197">
        <f>B322-C322</f>
        <v>8888542.61</v>
      </c>
      <c r="E322" s="198">
        <f>C322/B322*100</f>
        <v>17.609568258400994</v>
      </c>
      <c r="F322" s="197">
        <f>F321</f>
        <v>5849328.61</v>
      </c>
      <c r="G322" s="26"/>
      <c r="H322" s="26"/>
      <c r="I322" s="26"/>
      <c r="J322" s="26"/>
      <c r="K322" s="26"/>
      <c r="L322" s="100"/>
    </row>
    <row r="323" spans="1:12" s="130" customFormat="1" ht="34.5" customHeight="1">
      <c r="A323" s="203" t="s">
        <v>47</v>
      </c>
      <c r="B323" s="204">
        <f>SUM(B102,B113,B126,B132,B143,B151,B155,B159,B164,B171,B179,B183,B206,B218,B280,B285,B290,B322)</f>
        <v>114540363.4</v>
      </c>
      <c r="C323" s="204">
        <f>SUM(C102,C113,C126,C132,C143,C151,C155,C159,C164,C171,C179,C183,C206,C218,C280,C285,C290,C322)</f>
        <v>42718553.660000004</v>
      </c>
      <c r="D323" s="218">
        <f>B323-C323</f>
        <v>71821809.74000001</v>
      </c>
      <c r="E323" s="198">
        <f>C323/B323*100</f>
        <v>37.29563307811192</v>
      </c>
      <c r="F323" s="197">
        <f>SUM(F102,F113,F126,F132,F143,F151,F155,F159,F164,F171,F179,F183,F206,F218,F280,F285,F290,F322)</f>
        <v>56722866.809999995</v>
      </c>
      <c r="G323" s="100"/>
      <c r="H323" s="100"/>
      <c r="I323" s="100"/>
      <c r="J323" s="100"/>
      <c r="K323" s="100"/>
      <c r="L323" s="159"/>
    </row>
    <row r="324" spans="1:12" s="261" customFormat="1" ht="13.5" customHeight="1">
      <c r="A324" s="255"/>
      <c r="B324" s="256" t="s">
        <v>107</v>
      </c>
      <c r="C324" s="256" t="s">
        <v>107</v>
      </c>
      <c r="D324" s="257" t="s">
        <v>107</v>
      </c>
      <c r="E324" s="258"/>
      <c r="F324" s="257" t="s">
        <v>107</v>
      </c>
      <c r="G324" s="260"/>
      <c r="H324" s="260"/>
      <c r="I324" s="260"/>
      <c r="J324" s="260"/>
      <c r="K324" s="260"/>
      <c r="L324" s="260"/>
    </row>
    <row r="325" spans="1:12" s="261" customFormat="1" ht="13.5" customHeight="1">
      <c r="A325" s="262"/>
      <c r="B325" s="263">
        <f>SUM(B102,B126,B132,B143,B151,B171)</f>
        <v>3920000</v>
      </c>
      <c r="C325" s="263">
        <f>SUM(C102,C126,C132,C143,C151,C171)</f>
        <v>1698586.5300000003</v>
      </c>
      <c r="D325" s="264">
        <f>B325-C325</f>
        <v>2221413.4699999997</v>
      </c>
      <c r="E325" s="265">
        <f>C325/B325*100</f>
        <v>43.331289030612254</v>
      </c>
      <c r="F325" s="264">
        <f>SUM(F102,F126,F132,F143,F151,F171)</f>
        <v>3083864.0899999994</v>
      </c>
      <c r="G325" s="260"/>
      <c r="H325" s="260"/>
      <c r="I325" s="260"/>
      <c r="J325" s="260"/>
      <c r="K325" s="260"/>
      <c r="L325" s="260"/>
    </row>
    <row r="326" spans="1:12" s="261" customFormat="1" ht="13.5" customHeight="1">
      <c r="A326" s="262"/>
      <c r="B326" s="267" t="s">
        <v>295</v>
      </c>
      <c r="C326" s="267" t="s">
        <v>295</v>
      </c>
      <c r="D326" s="268" t="s">
        <v>295</v>
      </c>
      <c r="E326" s="265"/>
      <c r="F326" s="268" t="s">
        <v>295</v>
      </c>
      <c r="G326" s="260"/>
      <c r="H326" s="260"/>
      <c r="I326" s="260"/>
      <c r="J326" s="260"/>
      <c r="K326" s="260"/>
      <c r="L326" s="260"/>
    </row>
    <row r="327" spans="1:12" s="261" customFormat="1" ht="13.5" customHeight="1">
      <c r="A327" s="262"/>
      <c r="B327" s="263">
        <f>SUM(B161,B183,B208,B213,B220,B253,B282,B287)</f>
        <v>4435000</v>
      </c>
      <c r="C327" s="263">
        <f>SUM(C161,C183,C208,C213,C220,C253,C282,C287)</f>
        <v>1381207.34</v>
      </c>
      <c r="D327" s="264">
        <f>B327-C327</f>
        <v>3053792.66</v>
      </c>
      <c r="E327" s="265">
        <f>C327/B327*100</f>
        <v>31.143344757609924</v>
      </c>
      <c r="F327" s="264">
        <f>SUM(F161,F183,F208,F213,F220,F253,F282,F287)</f>
        <v>1391776.0200000003</v>
      </c>
      <c r="G327" s="260"/>
      <c r="H327" s="260"/>
      <c r="I327" s="260"/>
      <c r="J327" s="260"/>
      <c r="K327" s="260"/>
      <c r="L327" s="260"/>
    </row>
    <row r="328" spans="1:12" s="261" customFormat="1" ht="13.5" customHeight="1">
      <c r="A328" s="269"/>
      <c r="B328" s="267" t="s">
        <v>108</v>
      </c>
      <c r="C328" s="267" t="s">
        <v>108</v>
      </c>
      <c r="D328" s="268" t="s">
        <v>108</v>
      </c>
      <c r="E328" s="268"/>
      <c r="F328" s="268" t="s">
        <v>108</v>
      </c>
      <c r="G328" s="260"/>
      <c r="H328" s="260"/>
      <c r="I328" s="260"/>
      <c r="J328" s="260"/>
      <c r="K328" s="260"/>
      <c r="L328" s="260"/>
    </row>
    <row r="329" spans="1:12" s="261" customFormat="1" ht="13.5" customHeight="1">
      <c r="A329" s="269"/>
      <c r="B329" s="263">
        <f>SUM(B155,B159,B162,B210,B215,B236,B266,B283,B288)</f>
        <v>31333000</v>
      </c>
      <c r="C329" s="263">
        <f>SUM(C155,C159,C162,C210,C215,C236,C266,C283,C288)</f>
        <v>9586463.13</v>
      </c>
      <c r="D329" s="264">
        <f>B329-C329</f>
        <v>21746536.869999997</v>
      </c>
      <c r="E329" s="265">
        <f>C329/B329*100</f>
        <v>30.595420578942335</v>
      </c>
      <c r="F329" s="264">
        <f>SUM(F155,F159,F162,F210,F215,F236,F266,F283,F288)</f>
        <v>11526732.520000001</v>
      </c>
      <c r="G329" s="260"/>
      <c r="H329" s="260"/>
      <c r="I329" s="260"/>
      <c r="J329" s="260"/>
      <c r="K329" s="260"/>
      <c r="L329" s="260"/>
    </row>
    <row r="330" spans="1:12" s="261" customFormat="1" ht="13.5" customHeight="1">
      <c r="A330" s="262"/>
      <c r="B330" s="267" t="s">
        <v>137</v>
      </c>
      <c r="C330" s="267" t="s">
        <v>137</v>
      </c>
      <c r="D330" s="268" t="s">
        <v>137</v>
      </c>
      <c r="E330" s="265"/>
      <c r="F330" s="268" t="s">
        <v>137</v>
      </c>
      <c r="G330" s="260"/>
      <c r="H330" s="260"/>
      <c r="I330" s="260"/>
      <c r="J330" s="260"/>
      <c r="K330" s="260"/>
      <c r="L330" s="260"/>
    </row>
    <row r="331" spans="1:12" s="261" customFormat="1" ht="13.5" customHeight="1">
      <c r="A331" s="262"/>
      <c r="B331" s="267" t="s">
        <v>505</v>
      </c>
      <c r="C331" s="267"/>
      <c r="D331" s="268"/>
      <c r="E331" s="265"/>
      <c r="F331" s="268"/>
      <c r="G331" s="260"/>
      <c r="H331" s="260"/>
      <c r="I331" s="260"/>
      <c r="J331" s="260"/>
      <c r="K331" s="260"/>
      <c r="L331" s="260"/>
    </row>
    <row r="332" spans="1:12" s="271" customFormat="1" ht="13.5" customHeight="1">
      <c r="A332" s="262"/>
      <c r="B332" s="263">
        <f>SUM(B196,B202)</f>
        <v>51730.26</v>
      </c>
      <c r="C332" s="263">
        <f>SUM(C206)</f>
        <v>51443</v>
      </c>
      <c r="D332" s="264">
        <f>B332+B334-C332</f>
        <v>150287.26</v>
      </c>
      <c r="E332" s="265">
        <f>SUM(C332/(B332+B334)*100)</f>
        <v>25.500884200516072</v>
      </c>
      <c r="F332" s="264">
        <f>SUM(F206)</f>
        <v>181132.78</v>
      </c>
      <c r="G332" s="270"/>
      <c r="H332" s="270"/>
      <c r="I332" s="270"/>
      <c r="J332" s="270"/>
      <c r="K332" s="270"/>
      <c r="L332" s="270"/>
    </row>
    <row r="333" spans="1:12" s="271" customFormat="1" ht="13.5" customHeight="1">
      <c r="A333" s="262"/>
      <c r="B333" s="267" t="s">
        <v>507</v>
      </c>
      <c r="C333" s="263"/>
      <c r="D333" s="264"/>
      <c r="E333" s="272"/>
      <c r="F333" s="264"/>
      <c r="G333" s="270"/>
      <c r="H333" s="270"/>
      <c r="I333" s="270"/>
      <c r="J333" s="270"/>
      <c r="K333" s="270"/>
      <c r="L333" s="270"/>
    </row>
    <row r="334" spans="1:12" s="271" customFormat="1" ht="13.5" customHeight="1">
      <c r="A334" s="262"/>
      <c r="B334" s="263">
        <f>SUM(B186,B191,B194,B200)</f>
        <v>150000</v>
      </c>
      <c r="C334" s="263"/>
      <c r="D334" s="264"/>
      <c r="E334" s="272"/>
      <c r="F334" s="264"/>
      <c r="G334" s="270"/>
      <c r="H334" s="270"/>
      <c r="I334" s="270"/>
      <c r="J334" s="270"/>
      <c r="K334" s="270"/>
      <c r="L334" s="270"/>
    </row>
    <row r="335" spans="1:12" s="261" customFormat="1" ht="13.5" customHeight="1">
      <c r="A335" s="262"/>
      <c r="B335" s="267" t="s">
        <v>293</v>
      </c>
      <c r="C335" s="267" t="s">
        <v>293</v>
      </c>
      <c r="D335" s="268" t="s">
        <v>293</v>
      </c>
      <c r="E335" s="265"/>
      <c r="F335" s="268" t="s">
        <v>293</v>
      </c>
      <c r="G335" s="260"/>
      <c r="H335" s="260"/>
      <c r="I335" s="260"/>
      <c r="J335" s="260"/>
      <c r="K335" s="260"/>
      <c r="L335" s="260"/>
    </row>
    <row r="336" spans="1:12" s="261" customFormat="1" ht="13.5" customHeight="1">
      <c r="A336" s="262"/>
      <c r="B336" s="263">
        <f>SUM(B179)</f>
        <v>0</v>
      </c>
      <c r="C336" s="263">
        <f>SUM(C179)</f>
        <v>0</v>
      </c>
      <c r="D336" s="264">
        <f>SUM(D179)</f>
        <v>0</v>
      </c>
      <c r="E336" s="265"/>
      <c r="F336" s="264">
        <f>SUM(F179)</f>
        <v>97340.25</v>
      </c>
      <c r="G336" s="260"/>
      <c r="H336" s="260"/>
      <c r="I336" s="260"/>
      <c r="J336" s="260"/>
      <c r="K336" s="260"/>
      <c r="L336" s="260"/>
    </row>
    <row r="337" spans="1:12" s="261" customFormat="1" ht="13.5" customHeight="1">
      <c r="A337" s="273"/>
      <c r="B337" s="267" t="s">
        <v>109</v>
      </c>
      <c r="C337" s="267" t="s">
        <v>109</v>
      </c>
      <c r="D337" s="268" t="s">
        <v>109</v>
      </c>
      <c r="E337" s="265"/>
      <c r="F337" s="268" t="s">
        <v>109</v>
      </c>
      <c r="G337" s="260"/>
      <c r="H337" s="260"/>
      <c r="I337" s="260"/>
      <c r="J337" s="260"/>
      <c r="K337" s="260"/>
      <c r="L337" s="260"/>
    </row>
    <row r="338" spans="1:12" s="261" customFormat="1" ht="13.5" customHeight="1">
      <c r="A338" s="273"/>
      <c r="B338" s="263">
        <f>SUM(B294,B108)</f>
        <v>65479082</v>
      </c>
      <c r="C338" s="263">
        <f>SUM(C322,C106)</f>
        <v>30000853.66</v>
      </c>
      <c r="D338" s="264">
        <f>B338+B341-C338</f>
        <v>44649779.480000004</v>
      </c>
      <c r="E338" s="265">
        <f>SUM(C338/(B338+B341)*100)</f>
        <v>40.18834455661791</v>
      </c>
      <c r="F338" s="264">
        <f>SUM(F322,F106)</f>
        <v>40442021.15</v>
      </c>
      <c r="G338" s="260"/>
      <c r="H338" s="260"/>
      <c r="I338" s="260"/>
      <c r="J338" s="260"/>
      <c r="K338" s="260"/>
      <c r="L338" s="260"/>
    </row>
    <row r="339" spans="1:12" s="261" customFormat="1" ht="13.5" customHeight="1">
      <c r="A339" s="273"/>
      <c r="B339" s="267" t="s">
        <v>110</v>
      </c>
      <c r="C339" s="267"/>
      <c r="D339" s="268"/>
      <c r="E339" s="265"/>
      <c r="F339" s="268"/>
      <c r="G339" s="260"/>
      <c r="H339" s="260"/>
      <c r="I339" s="260"/>
      <c r="J339" s="260"/>
      <c r="K339" s="260"/>
      <c r="L339" s="260"/>
    </row>
    <row r="340" spans="1:12" s="261" customFormat="1" ht="13.5" customHeight="1">
      <c r="A340" s="273"/>
      <c r="B340" s="267" t="s">
        <v>506</v>
      </c>
      <c r="C340" s="267"/>
      <c r="D340" s="268"/>
      <c r="E340" s="265"/>
      <c r="F340" s="268"/>
      <c r="G340" s="260"/>
      <c r="H340" s="260"/>
      <c r="I340" s="260"/>
      <c r="J340" s="260"/>
      <c r="K340" s="260"/>
      <c r="L340" s="260"/>
    </row>
    <row r="341" spans="1:12" s="261" customFormat="1" ht="13.5" customHeight="1">
      <c r="A341" s="274"/>
      <c r="B341" s="275">
        <f>SUM(B111,B296)</f>
        <v>9171551.14</v>
      </c>
      <c r="C341" s="275"/>
      <c r="D341" s="276"/>
      <c r="E341" s="277"/>
      <c r="F341" s="276"/>
      <c r="G341" s="260"/>
      <c r="H341" s="260"/>
      <c r="I341" s="260"/>
      <c r="J341" s="260"/>
      <c r="K341" s="260"/>
      <c r="L341" s="260"/>
    </row>
    <row r="342" spans="2:11" ht="15.75">
      <c r="B342" s="3"/>
      <c r="G342" s="100"/>
      <c r="H342" s="100"/>
      <c r="I342" s="100"/>
      <c r="J342" s="100"/>
      <c r="K342" s="100"/>
    </row>
    <row r="343" spans="1:11" s="159" customFormat="1" ht="15.75">
      <c r="A343" s="244"/>
      <c r="B343" s="106">
        <f>SUM(B325+B327+B329+B332+B334+B336+B338+B341)</f>
        <v>114540363.39999999</v>
      </c>
      <c r="C343" s="106">
        <f>SUM(C325+C327+C329+C332+C334+C336+C338+C341)</f>
        <v>42718553.66</v>
      </c>
      <c r="D343" s="106">
        <f>SUM(D325+D327+D329+D332+D334+D336+D338+D341)</f>
        <v>71821809.74000001</v>
      </c>
      <c r="E343" s="106"/>
      <c r="F343" s="106">
        <f>SUM(F325+F327+F329+F332+F334+F336+F338+F341)</f>
        <v>56722866.81</v>
      </c>
      <c r="G343" s="100"/>
      <c r="H343" s="100"/>
      <c r="I343" s="100"/>
      <c r="J343" s="100"/>
      <c r="K343" s="100"/>
    </row>
    <row r="344" spans="1:11" s="159" customFormat="1" ht="15.75">
      <c r="A344" s="244"/>
      <c r="B344" s="3"/>
      <c r="C344" s="2"/>
      <c r="D344" s="2"/>
      <c r="E344" s="245"/>
      <c r="F344" s="246"/>
      <c r="G344" s="100"/>
      <c r="H344" s="100"/>
      <c r="I344" s="100"/>
      <c r="J344" s="100"/>
      <c r="K344" s="100"/>
    </row>
    <row r="345" spans="1:11" s="159" customFormat="1" ht="15.75">
      <c r="A345" s="244"/>
      <c r="B345" s="3"/>
      <c r="C345" s="2"/>
      <c r="D345" s="2"/>
      <c r="E345" s="245"/>
      <c r="F345" s="246"/>
      <c r="G345" s="100"/>
      <c r="H345" s="100"/>
      <c r="I345" s="100"/>
      <c r="J345" s="100"/>
      <c r="K345" s="100"/>
    </row>
    <row r="346" spans="1:11" s="159" customFormat="1" ht="15.75">
      <c r="A346" s="244"/>
      <c r="B346" s="106"/>
      <c r="C346" s="2"/>
      <c r="D346" s="2"/>
      <c r="E346" s="245"/>
      <c r="F346" s="246"/>
      <c r="G346" s="100"/>
      <c r="H346" s="100"/>
      <c r="I346" s="100"/>
      <c r="J346" s="100"/>
      <c r="K346" s="100"/>
    </row>
    <row r="347" spans="1:11" s="159" customFormat="1" ht="15.75">
      <c r="A347" s="244"/>
      <c r="B347" s="3"/>
      <c r="C347" s="2"/>
      <c r="D347" s="2"/>
      <c r="E347" s="245"/>
      <c r="F347" s="246"/>
      <c r="G347" s="100"/>
      <c r="H347" s="100"/>
      <c r="I347" s="100"/>
      <c r="J347" s="100"/>
      <c r="K347" s="100"/>
    </row>
    <row r="348" spans="1:11" s="159" customFormat="1" ht="15.75">
      <c r="A348" s="244"/>
      <c r="B348" s="3"/>
      <c r="C348" s="2"/>
      <c r="D348" s="2"/>
      <c r="E348" s="245"/>
      <c r="F348" s="246"/>
      <c r="G348" s="100"/>
      <c r="H348" s="100"/>
      <c r="I348" s="100"/>
      <c r="J348" s="100"/>
      <c r="K348" s="100"/>
    </row>
    <row r="349" spans="1:11" s="159" customFormat="1" ht="15.75">
      <c r="A349" s="244"/>
      <c r="B349" s="3"/>
      <c r="C349" s="2"/>
      <c r="D349" s="2"/>
      <c r="E349" s="245"/>
      <c r="F349" s="246"/>
      <c r="G349" s="100"/>
      <c r="H349" s="100"/>
      <c r="I349" s="100"/>
      <c r="J349" s="100"/>
      <c r="K349" s="100"/>
    </row>
    <row r="350" spans="1:11" s="159" customFormat="1" ht="15.75">
      <c r="A350" s="244"/>
      <c r="B350" s="3"/>
      <c r="C350" s="2"/>
      <c r="D350" s="2"/>
      <c r="E350" s="245"/>
      <c r="F350" s="246"/>
      <c r="G350" s="100"/>
      <c r="H350" s="100"/>
      <c r="I350" s="100"/>
      <c r="J350" s="100"/>
      <c r="K350" s="100"/>
    </row>
    <row r="351" spans="1:11" s="159" customFormat="1" ht="15.75">
      <c r="A351" s="244"/>
      <c r="B351" s="3"/>
      <c r="C351" s="2"/>
      <c r="D351" s="2"/>
      <c r="E351" s="245"/>
      <c r="F351" s="246"/>
      <c r="G351" s="100"/>
      <c r="H351" s="100"/>
      <c r="I351" s="100"/>
      <c r="J351" s="100"/>
      <c r="K351" s="100"/>
    </row>
    <row r="352" spans="1:11" s="159" customFormat="1" ht="15.75">
      <c r="A352" s="244"/>
      <c r="B352" s="3"/>
      <c r="C352" s="2"/>
      <c r="D352" s="2"/>
      <c r="E352" s="245"/>
      <c r="F352" s="246"/>
      <c r="G352" s="100"/>
      <c r="H352" s="100"/>
      <c r="I352" s="100"/>
      <c r="J352" s="100"/>
      <c r="K352" s="100"/>
    </row>
    <row r="353" spans="1:11" s="159" customFormat="1" ht="15.75">
      <c r="A353" s="244"/>
      <c r="B353" s="3"/>
      <c r="C353" s="2"/>
      <c r="D353" s="2"/>
      <c r="E353" s="245"/>
      <c r="F353" s="246"/>
      <c r="G353" s="100"/>
      <c r="H353" s="100"/>
      <c r="I353" s="100"/>
      <c r="J353" s="100"/>
      <c r="K353" s="100"/>
    </row>
    <row r="354" spans="1:11" s="159" customFormat="1" ht="15.75">
      <c r="A354" s="244"/>
      <c r="B354" s="3"/>
      <c r="C354" s="2"/>
      <c r="D354" s="2"/>
      <c r="E354" s="245"/>
      <c r="F354" s="246"/>
      <c r="G354" s="100"/>
      <c r="H354" s="100"/>
      <c r="I354" s="100"/>
      <c r="J354" s="100"/>
      <c r="K354" s="100"/>
    </row>
    <row r="355" spans="1:11" s="159" customFormat="1" ht="15.75">
      <c r="A355" s="244"/>
      <c r="B355" s="3"/>
      <c r="C355" s="2"/>
      <c r="D355" s="2"/>
      <c r="E355" s="245"/>
      <c r="F355" s="246"/>
      <c r="G355" s="100"/>
      <c r="H355" s="100"/>
      <c r="I355" s="100"/>
      <c r="J355" s="100"/>
      <c r="K355" s="100"/>
    </row>
    <row r="356" spans="1:11" s="159" customFormat="1" ht="15.75">
      <c r="A356" s="244"/>
      <c r="B356" s="3"/>
      <c r="C356" s="2"/>
      <c r="D356" s="2"/>
      <c r="E356" s="245"/>
      <c r="F356" s="246"/>
      <c r="G356" s="100"/>
      <c r="H356" s="100"/>
      <c r="I356" s="100"/>
      <c r="J356" s="100"/>
      <c r="K356" s="100"/>
    </row>
    <row r="357" spans="1:11" s="159" customFormat="1" ht="15.75">
      <c r="A357" s="244"/>
      <c r="B357" s="3"/>
      <c r="C357" s="2"/>
      <c r="D357" s="2"/>
      <c r="E357" s="245"/>
      <c r="F357" s="246"/>
      <c r="G357" s="100"/>
      <c r="H357" s="100"/>
      <c r="I357" s="100"/>
      <c r="J357" s="100"/>
      <c r="K357" s="100"/>
    </row>
    <row r="358" spans="1:11" s="159" customFormat="1" ht="15.75">
      <c r="A358" s="244"/>
      <c r="B358" s="3"/>
      <c r="C358" s="2"/>
      <c r="D358" s="2"/>
      <c r="E358" s="245"/>
      <c r="F358" s="246"/>
      <c r="G358" s="100"/>
      <c r="H358" s="100"/>
      <c r="I358" s="100"/>
      <c r="J358" s="100"/>
      <c r="K358" s="100"/>
    </row>
    <row r="359" spans="1:11" s="159" customFormat="1" ht="15.75">
      <c r="A359" s="244"/>
      <c r="B359" s="3"/>
      <c r="C359" s="2"/>
      <c r="D359" s="2"/>
      <c r="E359" s="245"/>
      <c r="F359" s="246"/>
      <c r="G359" s="100"/>
      <c r="H359" s="100"/>
      <c r="I359" s="100"/>
      <c r="J359" s="100"/>
      <c r="K359" s="100"/>
    </row>
    <row r="360" spans="1:11" s="159" customFormat="1" ht="15.75">
      <c r="A360" s="244"/>
      <c r="B360" s="3"/>
      <c r="C360" s="2"/>
      <c r="D360" s="2"/>
      <c r="E360" s="245"/>
      <c r="F360" s="246"/>
      <c r="G360" s="100"/>
      <c r="H360" s="100"/>
      <c r="I360" s="100"/>
      <c r="J360" s="100"/>
      <c r="K360" s="100"/>
    </row>
    <row r="361" spans="1:11" s="159" customFormat="1" ht="15.75">
      <c r="A361" s="244"/>
      <c r="B361" s="3"/>
      <c r="C361" s="2"/>
      <c r="D361" s="2"/>
      <c r="E361" s="245"/>
      <c r="F361" s="246"/>
      <c r="G361" s="100"/>
      <c r="H361" s="100"/>
      <c r="I361" s="100"/>
      <c r="J361" s="100"/>
      <c r="K361" s="100"/>
    </row>
    <row r="362" spans="1:11" s="159" customFormat="1" ht="15.75">
      <c r="A362" s="244"/>
      <c r="B362" s="3"/>
      <c r="C362" s="2"/>
      <c r="D362" s="2"/>
      <c r="E362" s="245"/>
      <c r="F362" s="246"/>
      <c r="G362" s="100"/>
      <c r="H362" s="100"/>
      <c r="I362" s="100"/>
      <c r="J362" s="100"/>
      <c r="K362" s="100"/>
    </row>
    <row r="363" spans="1:11" s="159" customFormat="1" ht="15.75">
      <c r="A363" s="244"/>
      <c r="B363" s="3"/>
      <c r="C363" s="2"/>
      <c r="D363" s="2"/>
      <c r="E363" s="245"/>
      <c r="F363" s="246"/>
      <c r="G363" s="100"/>
      <c r="H363" s="100"/>
      <c r="I363" s="100"/>
      <c r="J363" s="100"/>
      <c r="K363" s="100"/>
    </row>
    <row r="364" spans="1:11" s="159" customFormat="1" ht="15.75">
      <c r="A364" s="244"/>
      <c r="B364" s="3"/>
      <c r="C364" s="2"/>
      <c r="D364" s="2"/>
      <c r="E364" s="245"/>
      <c r="F364" s="246"/>
      <c r="G364" s="100"/>
      <c r="H364" s="100"/>
      <c r="I364" s="100"/>
      <c r="J364" s="100"/>
      <c r="K364" s="100"/>
    </row>
    <row r="365" spans="1:11" s="159" customFormat="1" ht="15.75">
      <c r="A365" s="244"/>
      <c r="B365" s="3"/>
      <c r="C365" s="2"/>
      <c r="D365" s="2"/>
      <c r="E365" s="245"/>
      <c r="F365" s="246"/>
      <c r="G365" s="100"/>
      <c r="H365" s="100"/>
      <c r="I365" s="100"/>
      <c r="J365" s="100"/>
      <c r="K365" s="100"/>
    </row>
    <row r="366" spans="1:11" s="159" customFormat="1" ht="15.75">
      <c r="A366" s="244"/>
      <c r="B366" s="3"/>
      <c r="C366" s="2"/>
      <c r="D366" s="2"/>
      <c r="E366" s="245"/>
      <c r="F366" s="246"/>
      <c r="G366" s="100"/>
      <c r="H366" s="100"/>
      <c r="I366" s="100"/>
      <c r="J366" s="100"/>
      <c r="K366" s="100"/>
    </row>
    <row r="367" spans="1:11" s="159" customFormat="1" ht="15.75">
      <c r="A367" s="244"/>
      <c r="B367" s="3"/>
      <c r="C367" s="2"/>
      <c r="D367" s="2"/>
      <c r="E367" s="245"/>
      <c r="F367" s="246"/>
      <c r="G367" s="100"/>
      <c r="H367" s="100"/>
      <c r="I367" s="100"/>
      <c r="J367" s="100"/>
      <c r="K367" s="100"/>
    </row>
    <row r="368" spans="1:11" s="159" customFormat="1" ht="15.75">
      <c r="A368" s="244"/>
      <c r="B368" s="3"/>
      <c r="C368" s="2"/>
      <c r="D368" s="2"/>
      <c r="E368" s="245"/>
      <c r="F368" s="246"/>
      <c r="G368" s="100"/>
      <c r="H368" s="100"/>
      <c r="I368" s="100"/>
      <c r="J368" s="100"/>
      <c r="K368" s="100"/>
    </row>
    <row r="369" spans="1:11" s="159" customFormat="1" ht="15.75">
      <c r="A369" s="244"/>
      <c r="B369" s="3"/>
      <c r="C369" s="2"/>
      <c r="D369" s="2"/>
      <c r="E369" s="245"/>
      <c r="F369" s="246"/>
      <c r="G369" s="100"/>
      <c r="H369" s="100"/>
      <c r="I369" s="100"/>
      <c r="J369" s="100"/>
      <c r="K369" s="100"/>
    </row>
    <row r="370" spans="1:11" s="159" customFormat="1" ht="15.75">
      <c r="A370" s="244"/>
      <c r="B370" s="3"/>
      <c r="C370" s="2"/>
      <c r="D370" s="2"/>
      <c r="E370" s="245"/>
      <c r="F370" s="246"/>
      <c r="G370" s="100"/>
      <c r="H370" s="100"/>
      <c r="I370" s="100"/>
      <c r="J370" s="100"/>
      <c r="K370" s="100"/>
    </row>
    <row r="371" spans="1:11" s="159" customFormat="1" ht="15.75">
      <c r="A371" s="244"/>
      <c r="B371" s="3"/>
      <c r="C371" s="2"/>
      <c r="D371" s="2"/>
      <c r="E371" s="245"/>
      <c r="F371" s="246"/>
      <c r="G371" s="100"/>
      <c r="H371" s="100"/>
      <c r="I371" s="100"/>
      <c r="J371" s="100"/>
      <c r="K371" s="100"/>
    </row>
    <row r="372" spans="1:11" s="159" customFormat="1" ht="15.75">
      <c r="A372" s="244"/>
      <c r="B372" s="3"/>
      <c r="C372" s="2"/>
      <c r="D372" s="2"/>
      <c r="E372" s="245"/>
      <c r="F372" s="246"/>
      <c r="G372" s="100"/>
      <c r="H372" s="100"/>
      <c r="I372" s="100"/>
      <c r="J372" s="100"/>
      <c r="K372" s="100"/>
    </row>
    <row r="373" spans="1:11" s="159" customFormat="1" ht="15.75">
      <c r="A373" s="244"/>
      <c r="B373" s="3"/>
      <c r="C373" s="2"/>
      <c r="D373" s="2"/>
      <c r="E373" s="245"/>
      <c r="F373" s="246"/>
      <c r="G373" s="100"/>
      <c r="H373" s="100"/>
      <c r="I373" s="100"/>
      <c r="J373" s="100"/>
      <c r="K373" s="100"/>
    </row>
    <row r="374" spans="1:6" s="159" customFormat="1" ht="15.75">
      <c r="A374" s="244"/>
      <c r="B374" s="3"/>
      <c r="C374" s="2"/>
      <c r="D374" s="2"/>
      <c r="E374" s="245"/>
      <c r="F374" s="246"/>
    </row>
    <row r="375" spans="1:12" s="68" customFormat="1" ht="15.75">
      <c r="A375" s="244"/>
      <c r="B375" s="3"/>
      <c r="C375" s="2"/>
      <c r="D375" s="2"/>
      <c r="E375" s="245"/>
      <c r="F375" s="246"/>
      <c r="G375" s="159"/>
      <c r="H375" s="159"/>
      <c r="I375" s="159"/>
      <c r="J375" s="159"/>
      <c r="K375" s="159"/>
      <c r="L375" s="159"/>
    </row>
    <row r="376" spans="1:12" s="68" customFormat="1" ht="15.75">
      <c r="A376" s="244"/>
      <c r="B376" s="3"/>
      <c r="C376" s="2"/>
      <c r="D376" s="2"/>
      <c r="E376" s="245"/>
      <c r="F376" s="246"/>
      <c r="G376" s="159"/>
      <c r="H376" s="159"/>
      <c r="I376" s="159"/>
      <c r="J376" s="159"/>
      <c r="K376" s="159"/>
      <c r="L376" s="159"/>
    </row>
    <row r="377" spans="1:12" s="68" customFormat="1" ht="15.75">
      <c r="A377" s="244"/>
      <c r="B377" s="3"/>
      <c r="C377" s="2"/>
      <c r="D377" s="2"/>
      <c r="E377" s="245"/>
      <c r="F377" s="246"/>
      <c r="G377" s="159"/>
      <c r="H377" s="159"/>
      <c r="I377" s="159"/>
      <c r="J377" s="159"/>
      <c r="K377" s="159"/>
      <c r="L377" s="159"/>
    </row>
    <row r="378" spans="1:12" s="68" customFormat="1" ht="15.75">
      <c r="A378" s="244"/>
      <c r="B378" s="3"/>
      <c r="C378" s="2"/>
      <c r="D378" s="2"/>
      <c r="E378" s="245"/>
      <c r="F378" s="246"/>
      <c r="G378" s="159"/>
      <c r="H378" s="159"/>
      <c r="I378" s="159"/>
      <c r="J378" s="159"/>
      <c r="K378" s="159"/>
      <c r="L378" s="159"/>
    </row>
    <row r="379" spans="1:12" s="68" customFormat="1" ht="15.75">
      <c r="A379" s="244"/>
      <c r="B379" s="3"/>
      <c r="C379" s="2"/>
      <c r="D379" s="2"/>
      <c r="E379" s="245"/>
      <c r="F379" s="246"/>
      <c r="G379" s="159"/>
      <c r="H379" s="159"/>
      <c r="I379" s="159"/>
      <c r="J379" s="159"/>
      <c r="K379" s="159"/>
      <c r="L379" s="159"/>
    </row>
    <row r="380" spans="1:12" s="68" customFormat="1" ht="15.75">
      <c r="A380" s="244"/>
      <c r="B380" s="3"/>
      <c r="C380" s="2"/>
      <c r="D380" s="2"/>
      <c r="E380" s="245"/>
      <c r="F380" s="246"/>
      <c r="G380" s="159"/>
      <c r="H380" s="159"/>
      <c r="I380" s="159"/>
      <c r="J380" s="159"/>
      <c r="K380" s="159"/>
      <c r="L380" s="159"/>
    </row>
    <row r="381" spans="1:12" s="68" customFormat="1" ht="15.75">
      <c r="A381" s="244"/>
      <c r="B381" s="3"/>
      <c r="C381" s="2"/>
      <c r="D381" s="2"/>
      <c r="E381" s="245"/>
      <c r="F381" s="246"/>
      <c r="G381" s="159"/>
      <c r="H381" s="159"/>
      <c r="I381" s="159"/>
      <c r="J381" s="159"/>
      <c r="K381" s="159"/>
      <c r="L381" s="159"/>
    </row>
    <row r="382" spans="1:12" s="68" customFormat="1" ht="15.75">
      <c r="A382" s="244"/>
      <c r="B382" s="3"/>
      <c r="C382" s="2"/>
      <c r="D382" s="2"/>
      <c r="E382" s="245"/>
      <c r="F382" s="246"/>
      <c r="G382" s="159"/>
      <c r="H382" s="159"/>
      <c r="I382" s="159"/>
      <c r="J382" s="159"/>
      <c r="K382" s="159"/>
      <c r="L382" s="159"/>
    </row>
    <row r="383" spans="1:12" s="68" customFormat="1" ht="15.75">
      <c r="A383" s="244"/>
      <c r="B383" s="3"/>
      <c r="C383" s="2"/>
      <c r="D383" s="2"/>
      <c r="E383" s="245"/>
      <c r="F383" s="246"/>
      <c r="G383" s="159"/>
      <c r="H383" s="159"/>
      <c r="I383" s="159"/>
      <c r="J383" s="159"/>
      <c r="K383" s="159"/>
      <c r="L383" s="159"/>
    </row>
    <row r="384" spans="1:12" s="68" customFormat="1" ht="15.75">
      <c r="A384" s="244"/>
      <c r="B384" s="3"/>
      <c r="C384" s="2"/>
      <c r="D384" s="2"/>
      <c r="E384" s="245"/>
      <c r="F384" s="246"/>
      <c r="G384" s="159"/>
      <c r="H384" s="159"/>
      <c r="I384" s="159"/>
      <c r="J384" s="159"/>
      <c r="K384" s="159"/>
      <c r="L384" s="159"/>
    </row>
    <row r="385" spans="1:12" s="68" customFormat="1" ht="15.75">
      <c r="A385" s="244"/>
      <c r="B385" s="3"/>
      <c r="C385" s="2"/>
      <c r="D385" s="2"/>
      <c r="E385" s="245"/>
      <c r="F385" s="246"/>
      <c r="G385" s="159"/>
      <c r="H385" s="159"/>
      <c r="I385" s="159"/>
      <c r="J385" s="159"/>
      <c r="K385" s="159"/>
      <c r="L385" s="159"/>
    </row>
    <row r="386" spans="1:12" s="68" customFormat="1" ht="15.75">
      <c r="A386" s="244"/>
      <c r="B386" s="3"/>
      <c r="C386" s="2"/>
      <c r="D386" s="2"/>
      <c r="E386" s="245"/>
      <c r="F386" s="246"/>
      <c r="G386" s="159"/>
      <c r="H386" s="159"/>
      <c r="I386" s="159"/>
      <c r="J386" s="159"/>
      <c r="K386" s="159"/>
      <c r="L386" s="159"/>
    </row>
    <row r="387" spans="1:12" s="68" customFormat="1" ht="15.75">
      <c r="A387" s="244"/>
      <c r="B387" s="3"/>
      <c r="C387" s="2"/>
      <c r="D387" s="2"/>
      <c r="E387" s="245"/>
      <c r="F387" s="246"/>
      <c r="G387" s="159"/>
      <c r="H387" s="159"/>
      <c r="I387" s="159"/>
      <c r="J387" s="159"/>
      <c r="K387" s="159"/>
      <c r="L387" s="159"/>
    </row>
    <row r="388" spans="1:12" s="68" customFormat="1" ht="15.75">
      <c r="A388" s="244"/>
      <c r="B388" s="3"/>
      <c r="C388" s="2"/>
      <c r="D388" s="2"/>
      <c r="E388" s="245"/>
      <c r="F388" s="246"/>
      <c r="G388" s="159"/>
      <c r="H388" s="159"/>
      <c r="I388" s="159"/>
      <c r="J388" s="159"/>
      <c r="K388" s="159"/>
      <c r="L388" s="159"/>
    </row>
    <row r="389" spans="1:12" s="68" customFormat="1" ht="15.75">
      <c r="A389" s="244"/>
      <c r="B389" s="3"/>
      <c r="C389" s="2"/>
      <c r="D389" s="2"/>
      <c r="E389" s="245"/>
      <c r="F389" s="246"/>
      <c r="G389" s="159"/>
      <c r="H389" s="159"/>
      <c r="I389" s="159"/>
      <c r="J389" s="159"/>
      <c r="K389" s="159"/>
      <c r="L389" s="159"/>
    </row>
    <row r="390" spans="1:12" s="68" customFormat="1" ht="15.75">
      <c r="A390" s="244"/>
      <c r="B390" s="3"/>
      <c r="C390" s="2"/>
      <c r="D390" s="2"/>
      <c r="E390" s="245"/>
      <c r="F390" s="246"/>
      <c r="G390" s="159"/>
      <c r="H390" s="159"/>
      <c r="I390" s="159"/>
      <c r="J390" s="159"/>
      <c r="K390" s="159"/>
      <c r="L390" s="159"/>
    </row>
    <row r="391" spans="1:12" s="68" customFormat="1" ht="15.75">
      <c r="A391" s="244"/>
      <c r="B391" s="3"/>
      <c r="C391" s="2"/>
      <c r="D391" s="2"/>
      <c r="E391" s="245"/>
      <c r="F391" s="246"/>
      <c r="G391" s="159"/>
      <c r="H391" s="159"/>
      <c r="I391" s="159"/>
      <c r="J391" s="159"/>
      <c r="K391" s="159"/>
      <c r="L391" s="159"/>
    </row>
    <row r="392" spans="1:12" s="68" customFormat="1" ht="15.75">
      <c r="A392" s="244"/>
      <c r="B392" s="3"/>
      <c r="C392" s="2"/>
      <c r="D392" s="2"/>
      <c r="E392" s="245"/>
      <c r="F392" s="246"/>
      <c r="G392" s="159"/>
      <c r="H392" s="159"/>
      <c r="I392" s="159"/>
      <c r="J392" s="159"/>
      <c r="K392" s="159"/>
      <c r="L392" s="159"/>
    </row>
    <row r="393" spans="1:12" s="68" customFormat="1" ht="15.75">
      <c r="A393" s="244"/>
      <c r="B393" s="3"/>
      <c r="C393" s="2"/>
      <c r="D393" s="2"/>
      <c r="E393" s="245"/>
      <c r="F393" s="246"/>
      <c r="G393" s="159"/>
      <c r="H393" s="159"/>
      <c r="I393" s="159"/>
      <c r="J393" s="159"/>
      <c r="K393" s="159"/>
      <c r="L393" s="159"/>
    </row>
    <row r="394" spans="1:12" s="68" customFormat="1" ht="15.75">
      <c r="A394" s="244"/>
      <c r="B394" s="3"/>
      <c r="C394" s="2"/>
      <c r="D394" s="2"/>
      <c r="E394" s="245"/>
      <c r="F394" s="246"/>
      <c r="G394" s="159"/>
      <c r="H394" s="159"/>
      <c r="I394" s="159"/>
      <c r="J394" s="159"/>
      <c r="K394" s="159"/>
      <c r="L394" s="159"/>
    </row>
    <row r="395" spans="1:12" s="68" customFormat="1" ht="15.75">
      <c r="A395" s="244"/>
      <c r="B395" s="3"/>
      <c r="C395" s="2"/>
      <c r="D395" s="2"/>
      <c r="E395" s="245"/>
      <c r="F395" s="246"/>
      <c r="G395" s="159"/>
      <c r="H395" s="159"/>
      <c r="I395" s="159"/>
      <c r="J395" s="159"/>
      <c r="K395" s="159"/>
      <c r="L395" s="159"/>
    </row>
    <row r="396" spans="1:12" s="68" customFormat="1" ht="15.75">
      <c r="A396" s="244"/>
      <c r="B396" s="3"/>
      <c r="C396" s="2"/>
      <c r="D396" s="2"/>
      <c r="E396" s="245"/>
      <c r="F396" s="246"/>
      <c r="G396" s="159"/>
      <c r="H396" s="159"/>
      <c r="I396" s="159"/>
      <c r="J396" s="159"/>
      <c r="K396" s="159"/>
      <c r="L396" s="159"/>
    </row>
    <row r="397" spans="1:12" s="68" customFormat="1" ht="15.75">
      <c r="A397" s="244"/>
      <c r="B397" s="3"/>
      <c r="C397" s="2"/>
      <c r="D397" s="2"/>
      <c r="E397" s="245"/>
      <c r="F397" s="246"/>
      <c r="G397" s="159"/>
      <c r="H397" s="159"/>
      <c r="I397" s="159"/>
      <c r="J397" s="159"/>
      <c r="K397" s="159"/>
      <c r="L397" s="159"/>
    </row>
    <row r="398" spans="1:12" s="68" customFormat="1" ht="15.75">
      <c r="A398" s="244"/>
      <c r="B398" s="3"/>
      <c r="C398" s="2"/>
      <c r="D398" s="2"/>
      <c r="E398" s="245"/>
      <c r="F398" s="246"/>
      <c r="G398" s="159"/>
      <c r="H398" s="159"/>
      <c r="I398" s="159"/>
      <c r="J398" s="159"/>
      <c r="K398" s="159"/>
      <c r="L398" s="159"/>
    </row>
    <row r="399" spans="1:12" s="68" customFormat="1" ht="15.75">
      <c r="A399" s="244"/>
      <c r="B399" s="3"/>
      <c r="C399" s="2"/>
      <c r="D399" s="2"/>
      <c r="E399" s="245"/>
      <c r="F399" s="246"/>
      <c r="G399" s="159"/>
      <c r="H399" s="159"/>
      <c r="I399" s="159"/>
      <c r="J399" s="159"/>
      <c r="K399" s="159"/>
      <c r="L399" s="159"/>
    </row>
    <row r="400" spans="1:12" s="68" customFormat="1" ht="15.75">
      <c r="A400" s="244"/>
      <c r="B400" s="3"/>
      <c r="C400" s="2"/>
      <c r="D400" s="2"/>
      <c r="E400" s="245"/>
      <c r="F400" s="246"/>
      <c r="G400" s="159"/>
      <c r="H400" s="159"/>
      <c r="I400" s="159"/>
      <c r="J400" s="159"/>
      <c r="K400" s="159"/>
      <c r="L400" s="159"/>
    </row>
    <row r="401" spans="1:12" s="68" customFormat="1" ht="15.75">
      <c r="A401" s="244"/>
      <c r="B401" s="3"/>
      <c r="C401" s="2"/>
      <c r="D401" s="2"/>
      <c r="E401" s="245"/>
      <c r="F401" s="246"/>
      <c r="G401" s="159"/>
      <c r="H401" s="159"/>
      <c r="I401" s="159"/>
      <c r="J401" s="159"/>
      <c r="K401" s="159"/>
      <c r="L401" s="159"/>
    </row>
    <row r="402" spans="1:12" s="68" customFormat="1" ht="15.75">
      <c r="A402" s="244"/>
      <c r="B402" s="3"/>
      <c r="C402" s="2"/>
      <c r="D402" s="2"/>
      <c r="E402" s="245"/>
      <c r="F402" s="246"/>
      <c r="G402" s="159"/>
      <c r="H402" s="159"/>
      <c r="I402" s="159"/>
      <c r="J402" s="159"/>
      <c r="K402" s="159"/>
      <c r="L402" s="159"/>
    </row>
    <row r="403" spans="1:12" s="68" customFormat="1" ht="15.75">
      <c r="A403" s="244"/>
      <c r="B403" s="3"/>
      <c r="C403" s="2"/>
      <c r="D403" s="2"/>
      <c r="E403" s="245"/>
      <c r="F403" s="246"/>
      <c r="G403" s="159"/>
      <c r="H403" s="159"/>
      <c r="I403" s="159"/>
      <c r="J403" s="159"/>
      <c r="K403" s="159"/>
      <c r="L403" s="159"/>
    </row>
    <row r="404" spans="1:12" s="68" customFormat="1" ht="15.75">
      <c r="A404" s="244"/>
      <c r="B404" s="3"/>
      <c r="C404" s="2"/>
      <c r="D404" s="2"/>
      <c r="E404" s="245"/>
      <c r="F404" s="246"/>
      <c r="G404" s="159"/>
      <c r="H404" s="159"/>
      <c r="I404" s="159"/>
      <c r="J404" s="159"/>
      <c r="K404" s="159"/>
      <c r="L404" s="159"/>
    </row>
    <row r="405" spans="1:12" s="68" customFormat="1" ht="15.75">
      <c r="A405" s="244"/>
      <c r="B405" s="3"/>
      <c r="C405" s="2"/>
      <c r="D405" s="2"/>
      <c r="E405" s="245"/>
      <c r="F405" s="246"/>
      <c r="G405" s="159"/>
      <c r="H405" s="159"/>
      <c r="I405" s="159"/>
      <c r="J405" s="159"/>
      <c r="K405" s="159"/>
      <c r="L405" s="159"/>
    </row>
    <row r="406" spans="1:12" s="68" customFormat="1" ht="15.75">
      <c r="A406" s="244"/>
      <c r="B406" s="3"/>
      <c r="C406" s="2"/>
      <c r="D406" s="2"/>
      <c r="E406" s="245"/>
      <c r="F406" s="246"/>
      <c r="G406" s="159"/>
      <c r="H406" s="159"/>
      <c r="I406" s="159"/>
      <c r="J406" s="159"/>
      <c r="K406" s="159"/>
      <c r="L406" s="159"/>
    </row>
    <row r="407" spans="1:12" s="68" customFormat="1" ht="15.75">
      <c r="A407" s="244"/>
      <c r="B407" s="3"/>
      <c r="C407" s="2"/>
      <c r="D407" s="2"/>
      <c r="E407" s="245"/>
      <c r="F407" s="246"/>
      <c r="G407" s="159"/>
      <c r="H407" s="159"/>
      <c r="I407" s="159"/>
      <c r="J407" s="159"/>
      <c r="K407" s="159"/>
      <c r="L407" s="159"/>
    </row>
    <row r="408" spans="1:12" s="68" customFormat="1" ht="15.75">
      <c r="A408" s="244"/>
      <c r="B408" s="3"/>
      <c r="C408" s="2"/>
      <c r="D408" s="2"/>
      <c r="E408" s="245"/>
      <c r="F408" s="246"/>
      <c r="G408" s="159"/>
      <c r="H408" s="159"/>
      <c r="I408" s="159"/>
      <c r="J408" s="159"/>
      <c r="K408" s="159"/>
      <c r="L408" s="159"/>
    </row>
    <row r="409" spans="1:12" s="68" customFormat="1" ht="15.75">
      <c r="A409" s="244"/>
      <c r="B409" s="3"/>
      <c r="C409" s="2"/>
      <c r="D409" s="2"/>
      <c r="E409" s="245"/>
      <c r="F409" s="246"/>
      <c r="G409" s="159"/>
      <c r="H409" s="159"/>
      <c r="I409" s="159"/>
      <c r="J409" s="159"/>
      <c r="K409" s="159"/>
      <c r="L409" s="159"/>
    </row>
    <row r="410" spans="1:12" s="68" customFormat="1" ht="15.75">
      <c r="A410" s="244"/>
      <c r="B410" s="3"/>
      <c r="C410" s="2"/>
      <c r="D410" s="2"/>
      <c r="E410" s="245"/>
      <c r="F410" s="246"/>
      <c r="G410" s="159"/>
      <c r="H410" s="159"/>
      <c r="I410" s="159"/>
      <c r="J410" s="159"/>
      <c r="K410" s="159"/>
      <c r="L410" s="159"/>
    </row>
    <row r="411" spans="1:12" s="68" customFormat="1" ht="15.75">
      <c r="A411" s="244"/>
      <c r="B411" s="3"/>
      <c r="C411" s="2"/>
      <c r="D411" s="2"/>
      <c r="E411" s="245"/>
      <c r="F411" s="246"/>
      <c r="G411" s="159"/>
      <c r="H411" s="159"/>
      <c r="I411" s="159"/>
      <c r="J411" s="159"/>
      <c r="K411" s="159"/>
      <c r="L411" s="159"/>
    </row>
    <row r="412" spans="1:12" s="68" customFormat="1" ht="15.75">
      <c r="A412" s="244"/>
      <c r="B412" s="3"/>
      <c r="C412" s="2"/>
      <c r="D412" s="2"/>
      <c r="E412" s="245"/>
      <c r="F412" s="246"/>
      <c r="G412" s="159"/>
      <c r="H412" s="159"/>
      <c r="I412" s="159"/>
      <c r="J412" s="159"/>
      <c r="K412" s="159"/>
      <c r="L412" s="159"/>
    </row>
    <row r="413" spans="1:12" s="68" customFormat="1" ht="15.75">
      <c r="A413" s="244"/>
      <c r="B413" s="3"/>
      <c r="C413" s="2"/>
      <c r="D413" s="2"/>
      <c r="E413" s="245"/>
      <c r="F413" s="246"/>
      <c r="G413" s="159"/>
      <c r="H413" s="159"/>
      <c r="I413" s="159"/>
      <c r="J413" s="159"/>
      <c r="K413" s="159"/>
      <c r="L413" s="159"/>
    </row>
    <row r="414" spans="1:12" s="68" customFormat="1" ht="15.75">
      <c r="A414" s="244"/>
      <c r="B414" s="3"/>
      <c r="C414" s="2"/>
      <c r="D414" s="2"/>
      <c r="E414" s="245"/>
      <c r="F414" s="246"/>
      <c r="G414" s="159"/>
      <c r="H414" s="159"/>
      <c r="I414" s="159"/>
      <c r="J414" s="159"/>
      <c r="K414" s="159"/>
      <c r="L414" s="159"/>
    </row>
    <row r="415" spans="1:12" s="68" customFormat="1" ht="15.75">
      <c r="A415" s="244"/>
      <c r="B415" s="2"/>
      <c r="C415" s="2"/>
      <c r="D415" s="2"/>
      <c r="E415" s="245"/>
      <c r="F415" s="246"/>
      <c r="G415" s="159"/>
      <c r="H415" s="159"/>
      <c r="I415" s="159"/>
      <c r="J415" s="159"/>
      <c r="K415" s="159"/>
      <c r="L415" s="159"/>
    </row>
    <row r="416" spans="1:12" s="68" customFormat="1" ht="15.75">
      <c r="A416" s="244"/>
      <c r="B416" s="2"/>
      <c r="C416" s="2"/>
      <c r="D416" s="2"/>
      <c r="E416" s="245"/>
      <c r="F416" s="246"/>
      <c r="G416" s="159"/>
      <c r="H416" s="159"/>
      <c r="I416" s="159"/>
      <c r="J416" s="159"/>
      <c r="K416" s="159"/>
      <c r="L416" s="159"/>
    </row>
    <row r="417" spans="1:12" s="68" customFormat="1" ht="15.75">
      <c r="A417" s="244"/>
      <c r="B417" s="2"/>
      <c r="C417" s="2"/>
      <c r="D417" s="2"/>
      <c r="E417" s="245"/>
      <c r="F417" s="246"/>
      <c r="G417" s="159"/>
      <c r="H417" s="159"/>
      <c r="I417" s="159"/>
      <c r="J417" s="159"/>
      <c r="K417" s="159"/>
      <c r="L417" s="159"/>
    </row>
    <row r="418" spans="1:12" s="68" customFormat="1" ht="15.75">
      <c r="A418" s="244"/>
      <c r="B418" s="2"/>
      <c r="C418" s="2"/>
      <c r="D418" s="2"/>
      <c r="E418" s="245"/>
      <c r="F418" s="246"/>
      <c r="G418" s="159"/>
      <c r="H418" s="159"/>
      <c r="I418" s="159"/>
      <c r="J418" s="159"/>
      <c r="K418" s="159"/>
      <c r="L418" s="159"/>
    </row>
    <row r="419" spans="1:12" s="68" customFormat="1" ht="15.75">
      <c r="A419" s="244"/>
      <c r="B419" s="2"/>
      <c r="C419" s="2"/>
      <c r="D419" s="2"/>
      <c r="E419" s="245"/>
      <c r="F419" s="246"/>
      <c r="G419" s="159"/>
      <c r="H419" s="159"/>
      <c r="I419" s="159"/>
      <c r="J419" s="159"/>
      <c r="K419" s="159"/>
      <c r="L419" s="159"/>
    </row>
    <row r="420" spans="1:12" s="68" customFormat="1" ht="15.75">
      <c r="A420" s="244"/>
      <c r="B420" s="2"/>
      <c r="C420" s="2"/>
      <c r="D420" s="2"/>
      <c r="E420" s="245"/>
      <c r="F420" s="246"/>
      <c r="G420" s="159"/>
      <c r="H420" s="159"/>
      <c r="I420" s="159"/>
      <c r="J420" s="159"/>
      <c r="K420" s="159"/>
      <c r="L420" s="159"/>
    </row>
    <row r="421" spans="1:12" s="68" customFormat="1" ht="15.75">
      <c r="A421" s="244"/>
      <c r="B421" s="2"/>
      <c r="C421" s="2"/>
      <c r="D421" s="2"/>
      <c r="E421" s="245"/>
      <c r="F421" s="246"/>
      <c r="G421" s="159"/>
      <c r="H421" s="159"/>
      <c r="I421" s="159"/>
      <c r="J421" s="159"/>
      <c r="K421" s="159"/>
      <c r="L421" s="159"/>
    </row>
    <row r="422" spans="1:12" s="68" customFormat="1" ht="15.75">
      <c r="A422" s="244"/>
      <c r="B422" s="2"/>
      <c r="C422" s="2"/>
      <c r="D422" s="2"/>
      <c r="E422" s="245"/>
      <c r="F422" s="246"/>
      <c r="G422" s="159"/>
      <c r="H422" s="159"/>
      <c r="I422" s="159"/>
      <c r="J422" s="159"/>
      <c r="K422" s="159"/>
      <c r="L422" s="159"/>
    </row>
    <row r="423" spans="1:12" s="68" customFormat="1" ht="15.75">
      <c r="A423" s="244"/>
      <c r="B423" s="2"/>
      <c r="C423" s="2"/>
      <c r="D423" s="2"/>
      <c r="E423" s="245"/>
      <c r="F423" s="246"/>
      <c r="G423" s="159"/>
      <c r="H423" s="159"/>
      <c r="I423" s="159"/>
      <c r="J423" s="159"/>
      <c r="K423" s="159"/>
      <c r="L423" s="159"/>
    </row>
    <row r="424" spans="1:12" s="68" customFormat="1" ht="15.75">
      <c r="A424" s="244"/>
      <c r="B424" s="2"/>
      <c r="C424" s="2"/>
      <c r="D424" s="2"/>
      <c r="E424" s="245"/>
      <c r="F424" s="246"/>
      <c r="G424" s="159"/>
      <c r="H424" s="159"/>
      <c r="I424" s="159"/>
      <c r="J424" s="159"/>
      <c r="K424" s="159"/>
      <c r="L424" s="159"/>
    </row>
    <row r="425" spans="1:12" s="68" customFormat="1" ht="15.75">
      <c r="A425" s="244"/>
      <c r="B425" s="2"/>
      <c r="C425" s="2"/>
      <c r="D425" s="2"/>
      <c r="E425" s="245"/>
      <c r="F425" s="246"/>
      <c r="G425" s="159"/>
      <c r="H425" s="159"/>
      <c r="I425" s="159"/>
      <c r="J425" s="159"/>
      <c r="K425" s="159"/>
      <c r="L425" s="159"/>
    </row>
    <row r="426" spans="1:12" s="68" customFormat="1" ht="15.75">
      <c r="A426" s="244"/>
      <c r="B426" s="2"/>
      <c r="C426" s="2"/>
      <c r="D426" s="2"/>
      <c r="E426" s="245"/>
      <c r="F426" s="246"/>
      <c r="G426" s="159"/>
      <c r="H426" s="159"/>
      <c r="I426" s="159"/>
      <c r="J426" s="159"/>
      <c r="K426" s="159"/>
      <c r="L426" s="159"/>
    </row>
    <row r="427" spans="1:12" s="68" customFormat="1" ht="15.75">
      <c r="A427" s="244"/>
      <c r="B427" s="2"/>
      <c r="C427" s="2"/>
      <c r="D427" s="2"/>
      <c r="E427" s="245"/>
      <c r="F427" s="246"/>
      <c r="G427" s="159"/>
      <c r="H427" s="159"/>
      <c r="I427" s="159"/>
      <c r="J427" s="159"/>
      <c r="K427" s="159"/>
      <c r="L427" s="159"/>
    </row>
    <row r="428" spans="1:12" s="68" customFormat="1" ht="15.75">
      <c r="A428" s="244"/>
      <c r="B428" s="2"/>
      <c r="C428" s="2"/>
      <c r="D428" s="2"/>
      <c r="E428" s="245"/>
      <c r="F428" s="246"/>
      <c r="G428" s="159"/>
      <c r="H428" s="159"/>
      <c r="I428" s="159"/>
      <c r="J428" s="159"/>
      <c r="K428" s="159"/>
      <c r="L428" s="159"/>
    </row>
    <row r="429" spans="1:12" s="68" customFormat="1" ht="15.75">
      <c r="A429" s="244"/>
      <c r="B429" s="2"/>
      <c r="C429" s="2"/>
      <c r="D429" s="2"/>
      <c r="E429" s="245"/>
      <c r="F429" s="246"/>
      <c r="G429" s="159"/>
      <c r="H429" s="159"/>
      <c r="I429" s="159"/>
      <c r="J429" s="159"/>
      <c r="K429" s="159"/>
      <c r="L429" s="159"/>
    </row>
    <row r="430" spans="1:12" s="68" customFormat="1" ht="15.75">
      <c r="A430" s="244"/>
      <c r="B430" s="2"/>
      <c r="C430" s="2"/>
      <c r="D430" s="2"/>
      <c r="E430" s="245"/>
      <c r="F430" s="246"/>
      <c r="G430" s="159"/>
      <c r="H430" s="159"/>
      <c r="I430" s="159"/>
      <c r="J430" s="159"/>
      <c r="K430" s="159"/>
      <c r="L430" s="159"/>
    </row>
    <row r="431" spans="1:12" s="68" customFormat="1" ht="15.75">
      <c r="A431" s="244"/>
      <c r="B431" s="2"/>
      <c r="C431" s="2"/>
      <c r="D431" s="2"/>
      <c r="E431" s="245"/>
      <c r="F431" s="246"/>
      <c r="G431" s="159"/>
      <c r="H431" s="159"/>
      <c r="I431" s="159"/>
      <c r="J431" s="159"/>
      <c r="K431" s="159"/>
      <c r="L431" s="159"/>
    </row>
    <row r="432" spans="1:12" s="68" customFormat="1" ht="15.75">
      <c r="A432" s="244"/>
      <c r="B432" s="2"/>
      <c r="C432" s="2"/>
      <c r="D432" s="2"/>
      <c r="E432" s="245"/>
      <c r="F432" s="246"/>
      <c r="G432" s="159"/>
      <c r="H432" s="159"/>
      <c r="I432" s="159"/>
      <c r="J432" s="159"/>
      <c r="K432" s="159"/>
      <c r="L432" s="159"/>
    </row>
    <row r="433" spans="1:12" s="68" customFormat="1" ht="15.75">
      <c r="A433" s="244"/>
      <c r="B433" s="2"/>
      <c r="C433" s="2"/>
      <c r="D433" s="2"/>
      <c r="E433" s="245"/>
      <c r="F433" s="246"/>
      <c r="G433" s="159"/>
      <c r="H433" s="159"/>
      <c r="I433" s="159"/>
      <c r="J433" s="159"/>
      <c r="K433" s="159"/>
      <c r="L433" s="159"/>
    </row>
    <row r="434" spans="1:12" s="68" customFormat="1" ht="15.75">
      <c r="A434" s="244"/>
      <c r="B434" s="2"/>
      <c r="C434" s="2"/>
      <c r="D434" s="2"/>
      <c r="E434" s="245"/>
      <c r="F434" s="246"/>
      <c r="G434" s="159"/>
      <c r="H434" s="159"/>
      <c r="I434" s="159"/>
      <c r="J434" s="159"/>
      <c r="K434" s="159"/>
      <c r="L434" s="159"/>
    </row>
    <row r="435" spans="1:12" s="68" customFormat="1" ht="15.75">
      <c r="A435" s="244"/>
      <c r="B435" s="2"/>
      <c r="C435" s="2"/>
      <c r="D435" s="2"/>
      <c r="E435" s="245"/>
      <c r="F435" s="246"/>
      <c r="G435" s="159"/>
      <c r="H435" s="159"/>
      <c r="I435" s="159"/>
      <c r="J435" s="159"/>
      <c r="K435" s="159"/>
      <c r="L435" s="159"/>
    </row>
    <row r="436" spans="1:12" s="68" customFormat="1" ht="15.75">
      <c r="A436" s="244"/>
      <c r="B436" s="2"/>
      <c r="C436" s="2"/>
      <c r="D436" s="2"/>
      <c r="E436" s="245"/>
      <c r="F436" s="246"/>
      <c r="G436" s="159"/>
      <c r="H436" s="159"/>
      <c r="I436" s="159"/>
      <c r="J436" s="159"/>
      <c r="K436" s="159"/>
      <c r="L436" s="159"/>
    </row>
    <row r="437" spans="1:12" s="68" customFormat="1" ht="15.75">
      <c r="A437" s="244"/>
      <c r="B437" s="2"/>
      <c r="C437" s="2"/>
      <c r="D437" s="2"/>
      <c r="E437" s="245"/>
      <c r="F437" s="246"/>
      <c r="G437" s="159"/>
      <c r="H437" s="159"/>
      <c r="I437" s="159"/>
      <c r="J437" s="159"/>
      <c r="K437" s="159"/>
      <c r="L437" s="159"/>
    </row>
    <row r="438" spans="1:12" s="68" customFormat="1" ht="15.75">
      <c r="A438" s="244"/>
      <c r="B438" s="2"/>
      <c r="C438" s="2"/>
      <c r="D438" s="2"/>
      <c r="E438" s="245"/>
      <c r="F438" s="246"/>
      <c r="G438" s="159"/>
      <c r="H438" s="159"/>
      <c r="I438" s="159"/>
      <c r="J438" s="159"/>
      <c r="K438" s="159"/>
      <c r="L438" s="159"/>
    </row>
    <row r="439" spans="1:12" s="68" customFormat="1" ht="15.75">
      <c r="A439" s="244"/>
      <c r="B439" s="2"/>
      <c r="C439" s="2"/>
      <c r="D439" s="2"/>
      <c r="E439" s="245"/>
      <c r="F439" s="246"/>
      <c r="G439" s="159"/>
      <c r="H439" s="159"/>
      <c r="I439" s="159"/>
      <c r="J439" s="159"/>
      <c r="K439" s="159"/>
      <c r="L439" s="159"/>
    </row>
    <row r="440" spans="1:12" s="68" customFormat="1" ht="15.75">
      <c r="A440" s="244"/>
      <c r="B440" s="2"/>
      <c r="C440" s="2"/>
      <c r="D440" s="2"/>
      <c r="E440" s="245"/>
      <c r="F440" s="246"/>
      <c r="G440" s="159"/>
      <c r="H440" s="159"/>
      <c r="I440" s="159"/>
      <c r="J440" s="159"/>
      <c r="K440" s="159"/>
      <c r="L440" s="159"/>
    </row>
    <row r="441" spans="1:12" s="68" customFormat="1" ht="15.75">
      <c r="A441" s="244"/>
      <c r="B441" s="2"/>
      <c r="C441" s="2"/>
      <c r="D441" s="2"/>
      <c r="E441" s="245"/>
      <c r="F441" s="246"/>
      <c r="G441" s="159"/>
      <c r="H441" s="159"/>
      <c r="I441" s="159"/>
      <c r="J441" s="159"/>
      <c r="K441" s="159"/>
      <c r="L441" s="159"/>
    </row>
    <row r="442" spans="1:12" s="68" customFormat="1" ht="15.75">
      <c r="A442" s="244"/>
      <c r="B442" s="2"/>
      <c r="C442" s="2"/>
      <c r="D442" s="2"/>
      <c r="E442" s="245"/>
      <c r="F442" s="246"/>
      <c r="G442" s="159"/>
      <c r="H442" s="159"/>
      <c r="I442" s="159"/>
      <c r="J442" s="159"/>
      <c r="K442" s="159"/>
      <c r="L442" s="159"/>
    </row>
    <row r="443" spans="1:12" s="68" customFormat="1" ht="15.75">
      <c r="A443" s="244"/>
      <c r="B443" s="2"/>
      <c r="C443" s="2"/>
      <c r="D443" s="2"/>
      <c r="E443" s="245"/>
      <c r="F443" s="246"/>
      <c r="G443" s="159"/>
      <c r="H443" s="159"/>
      <c r="I443" s="159"/>
      <c r="J443" s="159"/>
      <c r="K443" s="159"/>
      <c r="L443" s="159"/>
    </row>
    <row r="444" spans="1:12" s="68" customFormat="1" ht="15.75">
      <c r="A444" s="244"/>
      <c r="B444" s="2"/>
      <c r="C444" s="2"/>
      <c r="D444" s="2"/>
      <c r="E444" s="245"/>
      <c r="F444" s="246"/>
      <c r="G444" s="159"/>
      <c r="H444" s="159"/>
      <c r="I444" s="159"/>
      <c r="J444" s="159"/>
      <c r="K444" s="159"/>
      <c r="L444" s="159"/>
    </row>
    <row r="445" spans="1:12" s="68" customFormat="1" ht="15.75">
      <c r="A445" s="244"/>
      <c r="B445" s="2"/>
      <c r="C445" s="2"/>
      <c r="D445" s="2"/>
      <c r="E445" s="245"/>
      <c r="F445" s="246"/>
      <c r="G445" s="159"/>
      <c r="H445" s="159"/>
      <c r="I445" s="159"/>
      <c r="J445" s="159"/>
      <c r="K445" s="159"/>
      <c r="L445" s="159"/>
    </row>
    <row r="446" spans="1:12" s="68" customFormat="1" ht="15.75">
      <c r="A446" s="244"/>
      <c r="B446" s="2"/>
      <c r="C446" s="2"/>
      <c r="D446" s="2"/>
      <c r="E446" s="245"/>
      <c r="F446" s="246"/>
      <c r="G446" s="159"/>
      <c r="H446" s="159"/>
      <c r="I446" s="159"/>
      <c r="J446" s="159"/>
      <c r="K446" s="159"/>
      <c r="L446" s="159"/>
    </row>
    <row r="447" spans="1:12" s="68" customFormat="1" ht="15.75">
      <c r="A447" s="244"/>
      <c r="B447" s="2"/>
      <c r="C447" s="2"/>
      <c r="D447" s="2"/>
      <c r="E447" s="245"/>
      <c r="F447" s="246"/>
      <c r="G447" s="159"/>
      <c r="H447" s="159"/>
      <c r="I447" s="159"/>
      <c r="J447" s="159"/>
      <c r="K447" s="159"/>
      <c r="L447" s="159"/>
    </row>
    <row r="448" spans="1:12" s="68" customFormat="1" ht="15.75">
      <c r="A448" s="244"/>
      <c r="B448" s="2"/>
      <c r="C448" s="2"/>
      <c r="D448" s="2"/>
      <c r="E448" s="245"/>
      <c r="F448" s="246"/>
      <c r="G448" s="159"/>
      <c r="H448" s="159"/>
      <c r="I448" s="159"/>
      <c r="J448" s="159"/>
      <c r="K448" s="159"/>
      <c r="L448" s="159"/>
    </row>
    <row r="449" spans="1:12" s="68" customFormat="1" ht="15.75">
      <c r="A449" s="244"/>
      <c r="B449" s="2"/>
      <c r="C449" s="2"/>
      <c r="D449" s="2"/>
      <c r="E449" s="245"/>
      <c r="F449" s="246"/>
      <c r="G449" s="159"/>
      <c r="H449" s="159"/>
      <c r="I449" s="159"/>
      <c r="J449" s="159"/>
      <c r="K449" s="159"/>
      <c r="L449" s="159"/>
    </row>
    <row r="450" spans="1:12" s="68" customFormat="1" ht="15.75">
      <c r="A450" s="244"/>
      <c r="B450" s="2"/>
      <c r="C450" s="2"/>
      <c r="D450" s="2"/>
      <c r="E450" s="245"/>
      <c r="F450" s="246"/>
      <c r="G450" s="159"/>
      <c r="H450" s="159"/>
      <c r="I450" s="159"/>
      <c r="J450" s="159"/>
      <c r="K450" s="159"/>
      <c r="L450" s="159"/>
    </row>
    <row r="451" spans="1:12" s="68" customFormat="1" ht="15.75">
      <c r="A451" s="244"/>
      <c r="B451" s="2"/>
      <c r="C451" s="2"/>
      <c r="D451" s="2"/>
      <c r="E451" s="245"/>
      <c r="F451" s="246"/>
      <c r="G451" s="159"/>
      <c r="H451" s="159"/>
      <c r="I451" s="159"/>
      <c r="J451" s="159"/>
      <c r="K451" s="159"/>
      <c r="L451" s="159"/>
    </row>
    <row r="452" spans="1:12" s="68" customFormat="1" ht="15.75">
      <c r="A452" s="244"/>
      <c r="B452" s="2"/>
      <c r="C452" s="2"/>
      <c r="D452" s="2"/>
      <c r="E452" s="245"/>
      <c r="F452" s="246"/>
      <c r="G452" s="159"/>
      <c r="H452" s="159"/>
      <c r="I452" s="159"/>
      <c r="J452" s="159"/>
      <c r="K452" s="159"/>
      <c r="L452" s="159"/>
    </row>
    <row r="453" spans="1:12" s="68" customFormat="1" ht="15.75">
      <c r="A453" s="244"/>
      <c r="B453" s="2"/>
      <c r="C453" s="2"/>
      <c r="D453" s="2"/>
      <c r="E453" s="245"/>
      <c r="F453" s="246"/>
      <c r="G453" s="159"/>
      <c r="H453" s="159"/>
      <c r="I453" s="159"/>
      <c r="J453" s="159"/>
      <c r="K453" s="159"/>
      <c r="L453" s="159"/>
    </row>
    <row r="454" spans="1:12" s="68" customFormat="1" ht="15.75">
      <c r="A454" s="244"/>
      <c r="B454" s="2"/>
      <c r="C454" s="2"/>
      <c r="D454" s="2"/>
      <c r="E454" s="245"/>
      <c r="F454" s="246"/>
      <c r="G454" s="159"/>
      <c r="H454" s="159"/>
      <c r="I454" s="159"/>
      <c r="J454" s="159"/>
      <c r="K454" s="159"/>
      <c r="L454" s="159"/>
    </row>
    <row r="455" spans="1:12" s="68" customFormat="1" ht="15.75">
      <c r="A455" s="244"/>
      <c r="B455" s="2"/>
      <c r="C455" s="2"/>
      <c r="D455" s="2"/>
      <c r="E455" s="245"/>
      <c r="F455" s="246"/>
      <c r="G455" s="159"/>
      <c r="H455" s="159"/>
      <c r="I455" s="159"/>
      <c r="J455" s="159"/>
      <c r="K455" s="159"/>
      <c r="L455" s="159"/>
    </row>
    <row r="456" spans="1:12" s="68" customFormat="1" ht="15.75">
      <c r="A456" s="244"/>
      <c r="B456" s="2"/>
      <c r="C456" s="2"/>
      <c r="D456" s="2"/>
      <c r="E456" s="245"/>
      <c r="F456" s="246"/>
      <c r="G456" s="159"/>
      <c r="H456" s="159"/>
      <c r="I456" s="159"/>
      <c r="J456" s="159"/>
      <c r="K456" s="159"/>
      <c r="L456" s="159"/>
    </row>
    <row r="457" spans="1:12" s="68" customFormat="1" ht="15.75">
      <c r="A457" s="244"/>
      <c r="B457" s="2"/>
      <c r="C457" s="2"/>
      <c r="D457" s="2"/>
      <c r="E457" s="245"/>
      <c r="F457" s="246"/>
      <c r="G457" s="159"/>
      <c r="H457" s="159"/>
      <c r="I457" s="159"/>
      <c r="J457" s="159"/>
      <c r="K457" s="159"/>
      <c r="L457" s="159"/>
    </row>
    <row r="458" spans="1:12" s="68" customFormat="1" ht="15.75">
      <c r="A458" s="244"/>
      <c r="B458" s="2"/>
      <c r="C458" s="2"/>
      <c r="D458" s="2"/>
      <c r="E458" s="245"/>
      <c r="F458" s="246"/>
      <c r="G458" s="159"/>
      <c r="H458" s="159"/>
      <c r="I458" s="159"/>
      <c r="J458" s="159"/>
      <c r="K458" s="159"/>
      <c r="L458" s="159"/>
    </row>
    <row r="459" spans="1:12" s="68" customFormat="1" ht="15.75">
      <c r="A459" s="244"/>
      <c r="B459" s="2"/>
      <c r="C459" s="2"/>
      <c r="D459" s="2"/>
      <c r="E459" s="245"/>
      <c r="F459" s="246"/>
      <c r="G459" s="159"/>
      <c r="H459" s="159"/>
      <c r="I459" s="159"/>
      <c r="J459" s="159"/>
      <c r="K459" s="159"/>
      <c r="L459" s="159"/>
    </row>
    <row r="460" spans="1:12" s="68" customFormat="1" ht="15.75">
      <c r="A460" s="244"/>
      <c r="B460" s="2"/>
      <c r="C460" s="2"/>
      <c r="D460" s="2"/>
      <c r="E460" s="245"/>
      <c r="F460" s="246"/>
      <c r="G460" s="159"/>
      <c r="H460" s="159"/>
      <c r="I460" s="159"/>
      <c r="J460" s="159"/>
      <c r="K460" s="159"/>
      <c r="L460" s="159"/>
    </row>
    <row r="461" spans="1:12" s="68" customFormat="1" ht="15.75">
      <c r="A461" s="244"/>
      <c r="B461" s="2"/>
      <c r="C461" s="2"/>
      <c r="D461" s="2"/>
      <c r="E461" s="245"/>
      <c r="F461" s="246"/>
      <c r="G461" s="159"/>
      <c r="H461" s="159"/>
      <c r="I461" s="159"/>
      <c r="J461" s="159"/>
      <c r="K461" s="159"/>
      <c r="L461" s="159"/>
    </row>
    <row r="462" spans="1:12" s="68" customFormat="1" ht="15.75">
      <c r="A462" s="244"/>
      <c r="B462" s="2"/>
      <c r="C462" s="2"/>
      <c r="D462" s="2"/>
      <c r="E462" s="245"/>
      <c r="F462" s="246"/>
      <c r="G462" s="159"/>
      <c r="H462" s="159"/>
      <c r="I462" s="159"/>
      <c r="J462" s="159"/>
      <c r="K462" s="159"/>
      <c r="L462" s="159"/>
    </row>
    <row r="463" spans="1:12" s="68" customFormat="1" ht="15.75">
      <c r="A463" s="244"/>
      <c r="B463" s="2"/>
      <c r="C463" s="2"/>
      <c r="D463" s="2"/>
      <c r="E463" s="245"/>
      <c r="F463" s="246"/>
      <c r="G463" s="159"/>
      <c r="H463" s="159"/>
      <c r="I463" s="159"/>
      <c r="J463" s="159"/>
      <c r="K463" s="159"/>
      <c r="L463" s="159"/>
    </row>
    <row r="464" spans="1:12" s="68" customFormat="1" ht="15.75">
      <c r="A464" s="244"/>
      <c r="B464" s="2"/>
      <c r="C464" s="2"/>
      <c r="D464" s="2"/>
      <c r="E464" s="245"/>
      <c r="F464" s="246"/>
      <c r="G464" s="159"/>
      <c r="H464" s="159"/>
      <c r="I464" s="159"/>
      <c r="J464" s="159"/>
      <c r="K464" s="159"/>
      <c r="L464" s="159"/>
    </row>
    <row r="465" spans="1:12" s="68" customFormat="1" ht="15.75">
      <c r="A465" s="244"/>
      <c r="B465" s="2"/>
      <c r="C465" s="2"/>
      <c r="D465" s="2"/>
      <c r="E465" s="245"/>
      <c r="F465" s="246"/>
      <c r="G465" s="159"/>
      <c r="H465" s="159"/>
      <c r="I465" s="159"/>
      <c r="J465" s="159"/>
      <c r="K465" s="159"/>
      <c r="L465" s="159"/>
    </row>
    <row r="466" spans="1:12" s="68" customFormat="1" ht="15.75">
      <c r="A466" s="244"/>
      <c r="B466" s="2"/>
      <c r="C466" s="2"/>
      <c r="D466" s="2"/>
      <c r="E466" s="245"/>
      <c r="F466" s="246"/>
      <c r="G466" s="159"/>
      <c r="H466" s="159"/>
      <c r="I466" s="159"/>
      <c r="J466" s="159"/>
      <c r="K466" s="159"/>
      <c r="L466" s="159"/>
    </row>
    <row r="467" spans="1:12" s="68" customFormat="1" ht="15.75">
      <c r="A467" s="244"/>
      <c r="B467" s="2"/>
      <c r="C467" s="2"/>
      <c r="D467" s="2"/>
      <c r="E467" s="245"/>
      <c r="F467" s="246"/>
      <c r="G467" s="159"/>
      <c r="H467" s="159"/>
      <c r="I467" s="159"/>
      <c r="J467" s="159"/>
      <c r="K467" s="159"/>
      <c r="L467" s="159"/>
    </row>
    <row r="468" spans="1:12" s="68" customFormat="1" ht="15.75">
      <c r="A468" s="244"/>
      <c r="B468" s="2"/>
      <c r="C468" s="2"/>
      <c r="D468" s="2"/>
      <c r="E468" s="245"/>
      <c r="F468" s="246"/>
      <c r="G468" s="159"/>
      <c r="H468" s="159"/>
      <c r="I468" s="159"/>
      <c r="J468" s="159"/>
      <c r="K468" s="159"/>
      <c r="L468" s="159"/>
    </row>
    <row r="469" spans="1:12" s="68" customFormat="1" ht="15.75">
      <c r="A469" s="244"/>
      <c r="B469" s="2"/>
      <c r="C469" s="2"/>
      <c r="D469" s="2"/>
      <c r="E469" s="245"/>
      <c r="F469" s="246"/>
      <c r="G469" s="159"/>
      <c r="H469" s="159"/>
      <c r="I469" s="159"/>
      <c r="J469" s="159"/>
      <c r="K469" s="159"/>
      <c r="L469" s="159"/>
    </row>
    <row r="470" spans="1:12" s="68" customFormat="1" ht="15.75">
      <c r="A470" s="244"/>
      <c r="B470" s="2"/>
      <c r="C470" s="2"/>
      <c r="D470" s="2"/>
      <c r="E470" s="245"/>
      <c r="F470" s="246"/>
      <c r="G470" s="159"/>
      <c r="H470" s="159"/>
      <c r="I470" s="159"/>
      <c r="J470" s="159"/>
      <c r="K470" s="159"/>
      <c r="L470" s="159"/>
    </row>
    <row r="471" spans="1:12" s="68" customFormat="1" ht="15.75">
      <c r="A471" s="244"/>
      <c r="B471" s="2"/>
      <c r="C471" s="2"/>
      <c r="D471" s="2"/>
      <c r="E471" s="245"/>
      <c r="F471" s="246"/>
      <c r="G471" s="159"/>
      <c r="H471" s="159"/>
      <c r="I471" s="159"/>
      <c r="J471" s="159"/>
      <c r="K471" s="159"/>
      <c r="L471" s="159"/>
    </row>
  </sheetData>
  <sheetProtection/>
  <mergeCells count="5">
    <mergeCell ref="A1:F1"/>
    <mergeCell ref="A2:F2"/>
    <mergeCell ref="A3:F3"/>
    <mergeCell ref="D237:D238"/>
    <mergeCell ref="D267:D268"/>
  </mergeCells>
  <printOptions/>
  <pageMargins left="0" right="0" top="0.5118110236220472" bottom="0.3937007874015748" header="0.5905511811023623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485"/>
  <sheetViews>
    <sheetView zoomScalePageLayoutView="0" workbookViewId="0" topLeftCell="A1">
      <selection activeCell="A346" sqref="A346:F346"/>
    </sheetView>
  </sheetViews>
  <sheetFormatPr defaultColWidth="10.28125" defaultRowHeight="12.75"/>
  <cols>
    <col min="1" max="1" width="72.00390625" style="244" customWidth="1"/>
    <col min="2" max="4" width="17.7109375" style="2" customWidth="1"/>
    <col min="5" max="5" width="4.8515625" style="245" customWidth="1"/>
    <col min="6" max="6" width="17.7109375" style="246" customWidth="1"/>
    <col min="7" max="12" width="10.28125" style="159" customWidth="1"/>
    <col min="13" max="16384" width="10.28125" style="4" customWidth="1"/>
  </cols>
  <sheetData>
    <row r="1" spans="1:12" s="248" customFormat="1" ht="19.5" customHeight="1">
      <c r="A1" s="373" t="s">
        <v>67</v>
      </c>
      <c r="B1" s="373"/>
      <c r="C1" s="373"/>
      <c r="D1" s="373"/>
      <c r="E1" s="373"/>
      <c r="F1" s="373"/>
      <c r="G1" s="247"/>
      <c r="H1" s="247"/>
      <c r="I1" s="247"/>
      <c r="J1" s="247"/>
      <c r="K1" s="247"/>
      <c r="L1" s="247"/>
    </row>
    <row r="2" spans="1:12" s="250" customFormat="1" ht="19.5" customHeight="1">
      <c r="A2" s="373" t="s">
        <v>48</v>
      </c>
      <c r="B2" s="373"/>
      <c r="C2" s="373"/>
      <c r="D2" s="373"/>
      <c r="E2" s="373"/>
      <c r="F2" s="373"/>
      <c r="G2" s="249"/>
      <c r="H2" s="249"/>
      <c r="I2" s="249"/>
      <c r="J2" s="249"/>
      <c r="K2" s="249"/>
      <c r="L2" s="249"/>
    </row>
    <row r="3" spans="1:12" s="250" customFormat="1" ht="27" customHeight="1">
      <c r="A3" s="374" t="s">
        <v>616</v>
      </c>
      <c r="B3" s="374"/>
      <c r="C3" s="374"/>
      <c r="D3" s="374"/>
      <c r="E3" s="374"/>
      <c r="F3" s="374"/>
      <c r="G3" s="249"/>
      <c r="H3" s="249"/>
      <c r="I3" s="249"/>
      <c r="J3" s="249"/>
      <c r="K3" s="249"/>
      <c r="L3" s="249"/>
    </row>
    <row r="4" spans="1:12" s="5" customFormat="1" ht="2.25" customHeight="1" hidden="1">
      <c r="A4" s="221"/>
      <c r="B4" s="221"/>
      <c r="C4" s="221"/>
      <c r="D4" s="221"/>
      <c r="E4" s="222"/>
      <c r="F4" s="223"/>
      <c r="G4" s="150"/>
      <c r="H4" s="150"/>
      <c r="I4" s="150"/>
      <c r="J4" s="150"/>
      <c r="K4" s="150"/>
      <c r="L4" s="150"/>
    </row>
    <row r="5" spans="1:12" s="5" customFormat="1" ht="9" customHeight="1">
      <c r="A5" s="221"/>
      <c r="B5" s="221"/>
      <c r="C5" s="221"/>
      <c r="D5" s="221"/>
      <c r="E5" s="224"/>
      <c r="F5" s="223"/>
      <c r="G5" s="150"/>
      <c r="H5" s="150"/>
      <c r="I5" s="150"/>
      <c r="J5" s="150"/>
      <c r="K5" s="150"/>
      <c r="L5" s="150"/>
    </row>
    <row r="6" spans="1:12" s="96" customFormat="1" ht="45" customHeight="1">
      <c r="A6" s="225" t="s">
        <v>0</v>
      </c>
      <c r="B6" s="226" t="s">
        <v>495</v>
      </c>
      <c r="C6" s="227" t="s">
        <v>617</v>
      </c>
      <c r="D6" s="228" t="s">
        <v>113</v>
      </c>
      <c r="E6" s="299" t="s">
        <v>112</v>
      </c>
      <c r="F6" s="230" t="s">
        <v>497</v>
      </c>
      <c r="G6" s="151"/>
      <c r="H6" s="151"/>
      <c r="I6" s="151"/>
      <c r="J6" s="151"/>
      <c r="K6" s="151"/>
      <c r="L6" s="151"/>
    </row>
    <row r="7" spans="1:12" s="96" customFormat="1" ht="15" customHeight="1">
      <c r="A7" s="231"/>
      <c r="B7" s="232" t="s">
        <v>1</v>
      </c>
      <c r="C7" s="233" t="s">
        <v>2</v>
      </c>
      <c r="D7" s="234" t="s">
        <v>3</v>
      </c>
      <c r="E7" s="300" t="s">
        <v>4</v>
      </c>
      <c r="F7" s="235" t="s">
        <v>5</v>
      </c>
      <c r="G7" s="151"/>
      <c r="H7" s="151"/>
      <c r="I7" s="151"/>
      <c r="J7" s="151"/>
      <c r="K7" s="151"/>
      <c r="L7" s="151"/>
    </row>
    <row r="8" spans="1:12" s="9" customFormat="1" ht="30" customHeight="1">
      <c r="A8" s="6" t="s">
        <v>116</v>
      </c>
      <c r="B8" s="90"/>
      <c r="C8" s="7"/>
      <c r="D8" s="104"/>
      <c r="E8" s="8"/>
      <c r="F8" s="105"/>
      <c r="G8" s="26"/>
      <c r="H8" s="26"/>
      <c r="I8" s="26"/>
      <c r="J8" s="26"/>
      <c r="K8" s="26"/>
      <c r="L8" s="26"/>
    </row>
    <row r="9" spans="1:12" s="9" customFormat="1" ht="24.75" customHeight="1">
      <c r="A9" s="10" t="s">
        <v>6</v>
      </c>
      <c r="B9" s="60">
        <v>2078000</v>
      </c>
      <c r="C9" s="60">
        <v>1213482.55</v>
      </c>
      <c r="D9" s="11">
        <f>B9-C9</f>
        <v>864517.45</v>
      </c>
      <c r="E9" s="12">
        <f>C9/B9*100</f>
        <v>58.39665784408085</v>
      </c>
      <c r="F9" s="11">
        <v>1364432.05</v>
      </c>
      <c r="G9" s="26"/>
      <c r="H9" s="26"/>
      <c r="I9" s="26"/>
      <c r="J9" s="26"/>
      <c r="K9" s="26"/>
      <c r="L9" s="26"/>
    </row>
    <row r="10" spans="1:12" s="9" customFormat="1" ht="24.75" customHeight="1">
      <c r="A10" s="10" t="s">
        <v>7</v>
      </c>
      <c r="B10" s="60">
        <v>40000</v>
      </c>
      <c r="C10" s="60">
        <v>18307.39</v>
      </c>
      <c r="D10" s="11">
        <f>B10-C10</f>
        <v>21692.61</v>
      </c>
      <c r="E10" s="12">
        <f>C10/B10*100</f>
        <v>45.768474999999995</v>
      </c>
      <c r="F10" s="11">
        <v>105267.89</v>
      </c>
      <c r="G10" s="26"/>
      <c r="H10" s="26"/>
      <c r="I10" s="26"/>
      <c r="J10" s="26"/>
      <c r="K10" s="26"/>
      <c r="L10" s="26"/>
    </row>
    <row r="11" spans="1:12" s="9" customFormat="1" ht="30" customHeight="1">
      <c r="A11" s="107" t="s">
        <v>91</v>
      </c>
      <c r="B11" s="108">
        <f>SUM(B9,B10)</f>
        <v>2118000</v>
      </c>
      <c r="C11" s="108">
        <f>SUM(C9,C10)</f>
        <v>1231789.94</v>
      </c>
      <c r="D11" s="109">
        <f>B11-C11</f>
        <v>886210.06</v>
      </c>
      <c r="E11" s="110">
        <f>C11/B11*100</f>
        <v>58.158165250236074</v>
      </c>
      <c r="F11" s="109">
        <f>SUM(F9:F10)</f>
        <v>1469699.94</v>
      </c>
      <c r="G11" s="26"/>
      <c r="H11" s="26"/>
      <c r="I11" s="26"/>
      <c r="J11" s="26"/>
      <c r="K11" s="26"/>
      <c r="L11" s="26"/>
    </row>
    <row r="12" spans="1:12" s="44" customFormat="1" ht="24.75" customHeight="1">
      <c r="A12" s="10" t="s">
        <v>8</v>
      </c>
      <c r="B12" s="60">
        <v>33000</v>
      </c>
      <c r="C12" s="60">
        <f>SUM(C13:C14)</f>
        <v>25788.28</v>
      </c>
      <c r="D12" s="11">
        <f>B12-C12</f>
        <v>7211.720000000001</v>
      </c>
      <c r="E12" s="12">
        <f>C12/B12*100</f>
        <v>78.14630303030302</v>
      </c>
      <c r="F12" s="11">
        <v>43005.88</v>
      </c>
      <c r="G12" s="147"/>
      <c r="H12" s="72"/>
      <c r="I12" s="72"/>
      <c r="J12" s="72"/>
      <c r="K12" s="72"/>
      <c r="L12" s="72"/>
    </row>
    <row r="13" spans="1:12" s="51" customFormat="1" ht="19.5" customHeight="1">
      <c r="A13" s="55" t="s">
        <v>300</v>
      </c>
      <c r="B13" s="49"/>
      <c r="C13" s="49">
        <v>8288.28</v>
      </c>
      <c r="D13" s="48"/>
      <c r="E13" s="50"/>
      <c r="F13" s="48"/>
      <c r="G13" s="88"/>
      <c r="H13" s="88"/>
      <c r="I13" s="88"/>
      <c r="J13" s="88"/>
      <c r="K13" s="88"/>
      <c r="L13" s="88"/>
    </row>
    <row r="14" spans="1:12" s="51" customFormat="1" ht="19.5" customHeight="1">
      <c r="A14" s="55" t="s">
        <v>210</v>
      </c>
      <c r="B14" s="49"/>
      <c r="C14" s="49">
        <v>17500</v>
      </c>
      <c r="D14" s="48"/>
      <c r="E14" s="50"/>
      <c r="F14" s="48"/>
      <c r="G14" s="88"/>
      <c r="H14" s="88"/>
      <c r="I14" s="88"/>
      <c r="J14" s="88"/>
      <c r="K14" s="88"/>
      <c r="L14" s="88"/>
    </row>
    <row r="15" spans="1:12" s="3" customFormat="1" ht="30" customHeight="1">
      <c r="A15" s="165" t="s">
        <v>92</v>
      </c>
      <c r="B15" s="166">
        <f>B12</f>
        <v>33000</v>
      </c>
      <c r="C15" s="166">
        <f>C12</f>
        <v>25788.28</v>
      </c>
      <c r="D15" s="167">
        <f aca="true" t="shared" si="0" ref="D15:D20">B15-C15</f>
        <v>7211.720000000001</v>
      </c>
      <c r="E15" s="168">
        <f aca="true" t="shared" si="1" ref="E15:E20">C15/B15*100</f>
        <v>78.14630303030302</v>
      </c>
      <c r="F15" s="167">
        <f>F12</f>
        <v>43005.88</v>
      </c>
      <c r="G15" s="152"/>
      <c r="H15" s="152"/>
      <c r="I15" s="152"/>
      <c r="J15" s="152"/>
      <c r="K15" s="152"/>
      <c r="L15" s="152"/>
    </row>
    <row r="16" spans="1:12" s="9" customFormat="1" ht="24.75" customHeight="1">
      <c r="A16" s="6" t="s">
        <v>117</v>
      </c>
      <c r="B16" s="82">
        <v>294000</v>
      </c>
      <c r="C16" s="82">
        <v>183688.03</v>
      </c>
      <c r="D16" s="16">
        <f t="shared" si="0"/>
        <v>110311.97</v>
      </c>
      <c r="E16" s="17">
        <f t="shared" si="1"/>
        <v>62.47892176870749</v>
      </c>
      <c r="F16" s="16">
        <v>227803.42</v>
      </c>
      <c r="G16" s="26"/>
      <c r="H16" s="26"/>
      <c r="I16" s="26"/>
      <c r="J16" s="26"/>
      <c r="K16" s="26"/>
      <c r="L16" s="26"/>
    </row>
    <row r="17" spans="1:12" s="9" customFormat="1" ht="24.75" customHeight="1">
      <c r="A17" s="13" t="s">
        <v>118</v>
      </c>
      <c r="B17" s="19">
        <v>37000</v>
      </c>
      <c r="C17" s="19">
        <v>20940.55</v>
      </c>
      <c r="D17" s="11">
        <f t="shared" si="0"/>
        <v>16059.45</v>
      </c>
      <c r="E17" s="12">
        <f t="shared" si="1"/>
        <v>56.59608108108108</v>
      </c>
      <c r="F17" s="11">
        <v>24984.89</v>
      </c>
      <c r="G17" s="26"/>
      <c r="H17" s="26"/>
      <c r="I17" s="26"/>
      <c r="J17" s="26"/>
      <c r="K17" s="26"/>
      <c r="L17" s="26"/>
    </row>
    <row r="18" spans="1:12" s="9" customFormat="1" ht="30" customHeight="1">
      <c r="A18" s="107" t="s">
        <v>93</v>
      </c>
      <c r="B18" s="108">
        <f>SUM(B16,B17)</f>
        <v>331000</v>
      </c>
      <c r="C18" s="108">
        <f>SUM(C16,C17)</f>
        <v>204628.58</v>
      </c>
      <c r="D18" s="109">
        <f t="shared" si="0"/>
        <v>126371.42000000001</v>
      </c>
      <c r="E18" s="110">
        <f t="shared" si="1"/>
        <v>61.821323262839876</v>
      </c>
      <c r="F18" s="109">
        <f>SUM(F16:F17)</f>
        <v>252788.31</v>
      </c>
      <c r="G18" s="26"/>
      <c r="H18" s="26"/>
      <c r="I18" s="26"/>
      <c r="J18" s="26"/>
      <c r="K18" s="26"/>
      <c r="L18" s="26"/>
    </row>
    <row r="19" spans="1:12" s="9" customFormat="1" ht="30" customHeight="1">
      <c r="A19" s="165" t="s">
        <v>94</v>
      </c>
      <c r="B19" s="166">
        <f>SUM(B11,B15,B18)</f>
        <v>2482000</v>
      </c>
      <c r="C19" s="166">
        <f>SUM(C11,C15,C18)</f>
        <v>1462206.8</v>
      </c>
      <c r="D19" s="167">
        <f t="shared" si="0"/>
        <v>1019793.2</v>
      </c>
      <c r="E19" s="168">
        <f t="shared" si="1"/>
        <v>58.912441579371475</v>
      </c>
      <c r="F19" s="167">
        <f>SUM(F11,F15,F18)</f>
        <v>1765494.13</v>
      </c>
      <c r="G19" s="26"/>
      <c r="H19" s="26"/>
      <c r="I19" s="26"/>
      <c r="J19" s="26"/>
      <c r="K19" s="26"/>
      <c r="L19" s="26"/>
    </row>
    <row r="20" spans="1:12" s="9" customFormat="1" ht="24.75" customHeight="1">
      <c r="A20" s="10" t="s">
        <v>9</v>
      </c>
      <c r="B20" s="60">
        <v>130000</v>
      </c>
      <c r="C20" s="60">
        <f>SUM(C21:C27)</f>
        <v>66563.53</v>
      </c>
      <c r="D20" s="11">
        <f t="shared" si="0"/>
        <v>63436.47</v>
      </c>
      <c r="E20" s="12">
        <f t="shared" si="1"/>
        <v>51.20271538461538</v>
      </c>
      <c r="F20" s="11">
        <v>139775.02</v>
      </c>
      <c r="G20" s="26"/>
      <c r="H20" s="26"/>
      <c r="I20" s="26"/>
      <c r="J20" s="26"/>
      <c r="K20" s="26"/>
      <c r="L20" s="26"/>
    </row>
    <row r="21" spans="1:12" s="25" customFormat="1" ht="19.5" customHeight="1">
      <c r="A21" s="71" t="s">
        <v>71</v>
      </c>
      <c r="B21" s="49"/>
      <c r="C21" s="49">
        <v>5100</v>
      </c>
      <c r="D21" s="48"/>
      <c r="E21" s="161"/>
      <c r="F21" s="48"/>
      <c r="G21" s="40"/>
      <c r="H21" s="40"/>
      <c r="I21" s="40"/>
      <c r="J21" s="40"/>
      <c r="K21" s="40"/>
      <c r="L21" s="40"/>
    </row>
    <row r="22" spans="1:12" s="9" customFormat="1" ht="19.5" customHeight="1">
      <c r="A22" s="71" t="s">
        <v>106</v>
      </c>
      <c r="B22" s="49"/>
      <c r="C22" s="49">
        <v>17096.54</v>
      </c>
      <c r="D22" s="48"/>
      <c r="E22" s="50"/>
      <c r="F22" s="48"/>
      <c r="G22" s="26"/>
      <c r="H22" s="26"/>
      <c r="I22" s="26"/>
      <c r="J22" s="26"/>
      <c r="K22" s="26"/>
      <c r="L22" s="26"/>
    </row>
    <row r="23" spans="1:12" s="9" customFormat="1" ht="19.5" customHeight="1">
      <c r="A23" s="290" t="s">
        <v>171</v>
      </c>
      <c r="B23" s="83"/>
      <c r="C23" s="83">
        <v>5741</v>
      </c>
      <c r="D23" s="53"/>
      <c r="E23" s="54"/>
      <c r="F23" s="53"/>
      <c r="G23" s="26"/>
      <c r="H23" s="26"/>
      <c r="I23" s="26"/>
      <c r="J23" s="26"/>
      <c r="K23" s="26"/>
      <c r="L23" s="26"/>
    </row>
    <row r="24" spans="1:12" s="9" customFormat="1" ht="19.5" customHeight="1">
      <c r="A24" s="71" t="s">
        <v>62</v>
      </c>
      <c r="B24" s="49"/>
      <c r="C24" s="49">
        <v>13186.91</v>
      </c>
      <c r="D24" s="48"/>
      <c r="E24" s="50"/>
      <c r="F24" s="48"/>
      <c r="G24" s="26"/>
      <c r="H24" s="26"/>
      <c r="I24" s="26"/>
      <c r="J24" s="26"/>
      <c r="K24" s="26"/>
      <c r="L24" s="26"/>
    </row>
    <row r="25" spans="1:12" s="9" customFormat="1" ht="19.5" customHeight="1">
      <c r="A25" s="205" t="s">
        <v>10</v>
      </c>
      <c r="B25" s="49"/>
      <c r="C25" s="49">
        <v>5399.5</v>
      </c>
      <c r="D25" s="48"/>
      <c r="E25" s="50"/>
      <c r="F25" s="48"/>
      <c r="G25" s="26"/>
      <c r="H25" s="26"/>
      <c r="I25" s="26"/>
      <c r="J25" s="26"/>
      <c r="K25" s="26"/>
      <c r="L25" s="26"/>
    </row>
    <row r="26" spans="1:12" s="9" customFormat="1" ht="19.5" customHeight="1">
      <c r="A26" s="205" t="s">
        <v>236</v>
      </c>
      <c r="B26" s="49"/>
      <c r="C26" s="49">
        <v>4480</v>
      </c>
      <c r="D26" s="48"/>
      <c r="E26" s="50"/>
      <c r="F26" s="48"/>
      <c r="G26" s="26"/>
      <c r="H26" s="26"/>
      <c r="I26" s="26"/>
      <c r="J26" s="26"/>
      <c r="K26" s="26"/>
      <c r="L26" s="26"/>
    </row>
    <row r="27" spans="1:12" s="9" customFormat="1" ht="19.5" customHeight="1">
      <c r="A27" s="205" t="s">
        <v>11</v>
      </c>
      <c r="B27" s="49"/>
      <c r="C27" s="49">
        <v>15559.58</v>
      </c>
      <c r="D27" s="48"/>
      <c r="E27" s="50"/>
      <c r="F27" s="48"/>
      <c r="G27" s="26"/>
      <c r="H27" s="26"/>
      <c r="I27" s="26"/>
      <c r="J27" s="26"/>
      <c r="K27" s="26"/>
      <c r="L27" s="26"/>
    </row>
    <row r="28" spans="1:12" s="2" customFormat="1" ht="24.75" customHeight="1">
      <c r="A28" s="20" t="s">
        <v>13</v>
      </c>
      <c r="B28" s="60">
        <v>60000</v>
      </c>
      <c r="C28" s="60">
        <f>SUM(C29)</f>
        <v>64175.56</v>
      </c>
      <c r="D28" s="11">
        <f>B28-C28</f>
        <v>-4175.559999999998</v>
      </c>
      <c r="E28" s="12">
        <f>C28/B28*100</f>
        <v>106.95926666666666</v>
      </c>
      <c r="F28" s="11">
        <v>46934.06</v>
      </c>
      <c r="G28" s="99"/>
      <c r="H28" s="99"/>
      <c r="I28" s="99"/>
      <c r="J28" s="99"/>
      <c r="K28" s="99"/>
      <c r="L28" s="99"/>
    </row>
    <row r="29" spans="1:12" s="2" customFormat="1" ht="19.5" customHeight="1">
      <c r="A29" s="52" t="s">
        <v>66</v>
      </c>
      <c r="B29" s="83"/>
      <c r="C29" s="83">
        <v>64175.56</v>
      </c>
      <c r="D29" s="53"/>
      <c r="E29" s="54"/>
      <c r="F29" s="53"/>
      <c r="G29" s="99"/>
      <c r="H29" s="99"/>
      <c r="I29" s="99"/>
      <c r="J29" s="99"/>
      <c r="K29" s="99"/>
      <c r="L29" s="99"/>
    </row>
    <row r="30" spans="1:12" s="2" customFormat="1" ht="24.75" customHeight="1">
      <c r="A30" s="20" t="s">
        <v>14</v>
      </c>
      <c r="B30" s="60">
        <v>10000</v>
      </c>
      <c r="C30" s="60">
        <v>0</v>
      </c>
      <c r="D30" s="11">
        <f>B30-C30</f>
        <v>10000</v>
      </c>
      <c r="E30" s="12">
        <f>C30/B30*100</f>
        <v>0</v>
      </c>
      <c r="F30" s="11">
        <v>7389</v>
      </c>
      <c r="G30" s="99"/>
      <c r="H30" s="99"/>
      <c r="I30" s="99"/>
      <c r="J30" s="99"/>
      <c r="K30" s="99"/>
      <c r="L30" s="99"/>
    </row>
    <row r="31" spans="1:12" s="2" customFormat="1" ht="30" customHeight="1">
      <c r="A31" s="111" t="s">
        <v>95</v>
      </c>
      <c r="B31" s="108">
        <f>SUM(B20,B28,B30)</f>
        <v>200000</v>
      </c>
      <c r="C31" s="108">
        <f>SUM(C20,C28,C30)</f>
        <v>130739.09</v>
      </c>
      <c r="D31" s="109">
        <f>B31-C31</f>
        <v>69260.91</v>
      </c>
      <c r="E31" s="110">
        <f>C31/B31*100</f>
        <v>65.369545</v>
      </c>
      <c r="F31" s="167">
        <f>SUM(F20,F28,F30)</f>
        <v>194098.08</v>
      </c>
      <c r="G31" s="99"/>
      <c r="H31" s="99"/>
      <c r="I31" s="99"/>
      <c r="J31" s="99"/>
      <c r="K31" s="99"/>
      <c r="L31" s="99"/>
    </row>
    <row r="32" spans="1:12" s="9" customFormat="1" ht="24.75" customHeight="1">
      <c r="A32" s="20" t="s">
        <v>15</v>
      </c>
      <c r="B32" s="60">
        <v>35000</v>
      </c>
      <c r="C32" s="94">
        <f>SUM(C33:C37)</f>
        <v>17941.36</v>
      </c>
      <c r="D32" s="11">
        <f>B32-C32</f>
        <v>17058.64</v>
      </c>
      <c r="E32" s="12">
        <f>C32/B32*100</f>
        <v>51.26102857142857</v>
      </c>
      <c r="F32" s="11">
        <v>30500.41</v>
      </c>
      <c r="G32" s="26"/>
      <c r="H32" s="26"/>
      <c r="I32" s="26"/>
      <c r="J32" s="26"/>
      <c r="K32" s="26"/>
      <c r="L32" s="26"/>
    </row>
    <row r="33" spans="1:12" s="9" customFormat="1" ht="19.5" customHeight="1">
      <c r="A33" s="46" t="s">
        <v>568</v>
      </c>
      <c r="B33" s="49"/>
      <c r="C33" s="92">
        <v>1427.83</v>
      </c>
      <c r="D33" s="48"/>
      <c r="E33" s="50"/>
      <c r="F33" s="48"/>
      <c r="G33" s="26"/>
      <c r="H33" s="26"/>
      <c r="I33" s="26"/>
      <c r="J33" s="26"/>
      <c r="K33" s="26"/>
      <c r="L33" s="26"/>
    </row>
    <row r="34" spans="1:12" s="9" customFormat="1" ht="19.5" customHeight="1">
      <c r="A34" s="46" t="s">
        <v>149</v>
      </c>
      <c r="B34" s="49"/>
      <c r="C34" s="92">
        <v>3129.61</v>
      </c>
      <c r="D34" s="48"/>
      <c r="E34" s="50"/>
      <c r="F34" s="48"/>
      <c r="G34" s="26"/>
      <c r="H34" s="26"/>
      <c r="I34" s="26"/>
      <c r="J34" s="26"/>
      <c r="K34" s="26"/>
      <c r="L34" s="26"/>
    </row>
    <row r="35" spans="1:12" s="9" customFormat="1" ht="19.5" customHeight="1">
      <c r="A35" s="46" t="s">
        <v>174</v>
      </c>
      <c r="B35" s="49"/>
      <c r="C35" s="92">
        <v>7925</v>
      </c>
      <c r="D35" s="48"/>
      <c r="E35" s="50"/>
      <c r="F35" s="48"/>
      <c r="G35" s="26"/>
      <c r="H35" s="26"/>
      <c r="I35" s="26"/>
      <c r="J35" s="26"/>
      <c r="K35" s="26"/>
      <c r="L35" s="26"/>
    </row>
    <row r="36" spans="1:12" s="9" customFormat="1" ht="19.5" customHeight="1">
      <c r="A36" s="45" t="s">
        <v>569</v>
      </c>
      <c r="B36" s="49"/>
      <c r="C36" s="92">
        <v>2974.73</v>
      </c>
      <c r="D36" s="48"/>
      <c r="E36" s="50"/>
      <c r="F36" s="48"/>
      <c r="G36" s="26"/>
      <c r="H36" s="26"/>
      <c r="I36" s="26"/>
      <c r="J36" s="26"/>
      <c r="K36" s="26"/>
      <c r="L36" s="26"/>
    </row>
    <row r="37" spans="1:12" s="9" customFormat="1" ht="19.5" customHeight="1">
      <c r="A37" s="45" t="s">
        <v>150</v>
      </c>
      <c r="B37" s="49"/>
      <c r="C37" s="92">
        <v>2484.19</v>
      </c>
      <c r="D37" s="48"/>
      <c r="E37" s="50"/>
      <c r="F37" s="48"/>
      <c r="G37" s="26"/>
      <c r="H37" s="26"/>
      <c r="I37" s="26"/>
      <c r="J37" s="26"/>
      <c r="K37" s="26"/>
      <c r="L37" s="26"/>
    </row>
    <row r="38" spans="1:12" s="9" customFormat="1" ht="24.75" customHeight="1">
      <c r="A38" s="18" t="s">
        <v>69</v>
      </c>
      <c r="B38" s="14">
        <v>1500</v>
      </c>
      <c r="C38" s="23">
        <v>0</v>
      </c>
      <c r="D38" s="14">
        <f>B38-C38</f>
        <v>1500</v>
      </c>
      <c r="E38" s="15">
        <f>C38/B38*100</f>
        <v>0</v>
      </c>
      <c r="F38" s="14">
        <v>618.33</v>
      </c>
      <c r="G38" s="26"/>
      <c r="H38" s="26"/>
      <c r="I38" s="26"/>
      <c r="J38" s="26"/>
      <c r="K38" s="26"/>
      <c r="L38" s="26"/>
    </row>
    <row r="39" spans="1:12" s="9" customFormat="1" ht="24.75" customHeight="1">
      <c r="A39" s="20" t="s">
        <v>16</v>
      </c>
      <c r="B39" s="11">
        <v>1000</v>
      </c>
      <c r="C39" s="21">
        <f>C40</f>
        <v>64.98</v>
      </c>
      <c r="D39" s="11">
        <f>B39-C39</f>
        <v>935.02</v>
      </c>
      <c r="E39" s="12">
        <f>C39/B39*100</f>
        <v>6.498000000000001</v>
      </c>
      <c r="F39" s="11">
        <v>0</v>
      </c>
      <c r="G39" s="26"/>
      <c r="H39" s="26"/>
      <c r="I39" s="26"/>
      <c r="J39" s="26"/>
      <c r="K39" s="26"/>
      <c r="L39" s="26"/>
    </row>
    <row r="40" spans="1:12" s="2" customFormat="1" ht="19.5" customHeight="1">
      <c r="A40" s="52" t="s">
        <v>618</v>
      </c>
      <c r="B40" s="83"/>
      <c r="C40" s="93">
        <v>64.98</v>
      </c>
      <c r="D40" s="53"/>
      <c r="E40" s="54"/>
      <c r="F40" s="53"/>
      <c r="G40" s="99"/>
      <c r="H40" s="99"/>
      <c r="I40" s="99"/>
      <c r="J40" s="99"/>
      <c r="K40" s="99"/>
      <c r="L40" s="99"/>
    </row>
    <row r="41" spans="1:12" s="9" customFormat="1" ht="30" customHeight="1">
      <c r="A41" s="169" t="s">
        <v>96</v>
      </c>
      <c r="B41" s="166">
        <f>SUM(B32,B38,B39)</f>
        <v>37500</v>
      </c>
      <c r="C41" s="166">
        <f>SUM(C32,C38,C39)</f>
        <v>18006.34</v>
      </c>
      <c r="D41" s="167">
        <f>B41-C41</f>
        <v>19493.66</v>
      </c>
      <c r="E41" s="168">
        <f>C41/B41*100</f>
        <v>48.016906666666664</v>
      </c>
      <c r="F41" s="167">
        <f>SUM(F32:F39)</f>
        <v>31118.74</v>
      </c>
      <c r="G41" s="26"/>
      <c r="H41" s="26"/>
      <c r="I41" s="26"/>
      <c r="J41" s="26"/>
      <c r="K41" s="26"/>
      <c r="L41" s="26"/>
    </row>
    <row r="42" spans="1:12" s="9" customFormat="1" ht="24.75" customHeight="1">
      <c r="A42" s="41" t="s">
        <v>17</v>
      </c>
      <c r="B42" s="60">
        <v>130000</v>
      </c>
      <c r="C42" s="212">
        <f>SUM(C43:C50)</f>
        <v>45438.92</v>
      </c>
      <c r="D42" s="11">
        <f>B42-C42</f>
        <v>84561.08</v>
      </c>
      <c r="E42" s="12">
        <f>C42/B42*100</f>
        <v>34.953015384615384</v>
      </c>
      <c r="F42" s="11">
        <v>104507.65</v>
      </c>
      <c r="G42" s="26"/>
      <c r="H42" s="26"/>
      <c r="I42" s="26"/>
      <c r="J42" s="26"/>
      <c r="K42" s="26"/>
      <c r="L42" s="26"/>
    </row>
    <row r="43" spans="1:12" s="2" customFormat="1" ht="19.5" customHeight="1">
      <c r="A43" s="45" t="s">
        <v>63</v>
      </c>
      <c r="B43" s="49"/>
      <c r="C43" s="162"/>
      <c r="D43" s="48"/>
      <c r="E43" s="50"/>
      <c r="F43" s="48"/>
      <c r="G43" s="99"/>
      <c r="H43" s="99"/>
      <c r="I43" s="99"/>
      <c r="J43" s="99"/>
      <c r="K43" s="99"/>
      <c r="L43" s="99"/>
    </row>
    <row r="44" spans="1:12" s="2" customFormat="1" ht="19.5" customHeight="1">
      <c r="A44" s="81" t="s">
        <v>619</v>
      </c>
      <c r="B44" s="83"/>
      <c r="C44" s="213">
        <v>1170.98</v>
      </c>
      <c r="D44" s="53"/>
      <c r="E44" s="54"/>
      <c r="F44" s="53"/>
      <c r="G44" s="99"/>
      <c r="H44" s="99"/>
      <c r="I44" s="99"/>
      <c r="J44" s="99"/>
      <c r="K44" s="99"/>
      <c r="L44" s="99"/>
    </row>
    <row r="45" spans="1:12" s="2" customFormat="1" ht="19.5" customHeight="1">
      <c r="A45" s="45" t="s">
        <v>620</v>
      </c>
      <c r="B45" s="49"/>
      <c r="C45" s="162">
        <v>8658.82</v>
      </c>
      <c r="D45" s="48"/>
      <c r="E45" s="50"/>
      <c r="F45" s="48"/>
      <c r="G45" s="99"/>
      <c r="H45" s="99"/>
      <c r="I45" s="99"/>
      <c r="J45" s="99"/>
      <c r="K45" s="99"/>
      <c r="L45" s="99"/>
    </row>
    <row r="46" spans="1:12" s="2" customFormat="1" ht="19.5" customHeight="1">
      <c r="A46" s="45" t="s">
        <v>64</v>
      </c>
      <c r="B46" s="49"/>
      <c r="C46" s="162"/>
      <c r="D46" s="48"/>
      <c r="E46" s="50"/>
      <c r="F46" s="48"/>
      <c r="G46" s="99"/>
      <c r="H46" s="99"/>
      <c r="I46" s="99"/>
      <c r="J46" s="99"/>
      <c r="K46" s="99"/>
      <c r="L46" s="99"/>
    </row>
    <row r="47" spans="1:12" s="2" customFormat="1" ht="19.5" customHeight="1">
      <c r="A47" s="45" t="s">
        <v>622</v>
      </c>
      <c r="B47" s="49"/>
      <c r="C47" s="162">
        <v>5798.35</v>
      </c>
      <c r="D47" s="48"/>
      <c r="E47" s="50"/>
      <c r="F47" s="48"/>
      <c r="G47" s="99"/>
      <c r="H47" s="99"/>
      <c r="I47" s="99"/>
      <c r="J47" s="99"/>
      <c r="K47" s="99"/>
      <c r="L47" s="99"/>
    </row>
    <row r="48" spans="1:12" s="51" customFormat="1" ht="19.5" customHeight="1">
      <c r="A48" s="45" t="s">
        <v>621</v>
      </c>
      <c r="B48" s="49"/>
      <c r="C48" s="162">
        <v>20725.88</v>
      </c>
      <c r="D48" s="48"/>
      <c r="E48" s="161"/>
      <c r="F48" s="48"/>
      <c r="G48" s="88"/>
      <c r="H48" s="88"/>
      <c r="I48" s="88"/>
      <c r="J48" s="88"/>
      <c r="K48" s="88"/>
      <c r="L48" s="88"/>
    </row>
    <row r="49" spans="1:12" s="2" customFormat="1" ht="19.5" customHeight="1">
      <c r="A49" s="45" t="s">
        <v>623</v>
      </c>
      <c r="B49" s="49"/>
      <c r="C49" s="162">
        <v>2805.41</v>
      </c>
      <c r="D49" s="48"/>
      <c r="E49" s="50"/>
      <c r="F49" s="48"/>
      <c r="G49" s="99"/>
      <c r="H49" s="99"/>
      <c r="I49" s="99"/>
      <c r="J49" s="99"/>
      <c r="K49" s="99"/>
      <c r="L49" s="99"/>
    </row>
    <row r="50" spans="1:12" s="2" customFormat="1" ht="19.5" customHeight="1">
      <c r="A50" s="81" t="s">
        <v>151</v>
      </c>
      <c r="B50" s="83"/>
      <c r="C50" s="213">
        <v>6279.48</v>
      </c>
      <c r="D50" s="53"/>
      <c r="E50" s="54"/>
      <c r="F50" s="53"/>
      <c r="G50" s="99"/>
      <c r="H50" s="99"/>
      <c r="I50" s="99"/>
      <c r="J50" s="99"/>
      <c r="K50" s="99"/>
      <c r="L50" s="99"/>
    </row>
    <row r="51" spans="1:12" s="2" customFormat="1" ht="24.75" customHeight="1">
      <c r="A51" s="24" t="s">
        <v>18</v>
      </c>
      <c r="B51" s="27">
        <v>5000</v>
      </c>
      <c r="C51" s="91">
        <v>0</v>
      </c>
      <c r="D51" s="16">
        <f>B51-C51</f>
        <v>5000</v>
      </c>
      <c r="E51" s="17">
        <f>C51/B51*100</f>
        <v>0</v>
      </c>
      <c r="F51" s="16">
        <v>2027.04</v>
      </c>
      <c r="G51" s="99"/>
      <c r="H51" s="99"/>
      <c r="I51" s="99"/>
      <c r="J51" s="99"/>
      <c r="K51" s="99"/>
      <c r="L51" s="99"/>
    </row>
    <row r="52" spans="1:7" s="72" customFormat="1" ht="24.75" customHeight="1">
      <c r="A52" s="20" t="s">
        <v>19</v>
      </c>
      <c r="B52" s="42">
        <v>50000</v>
      </c>
      <c r="C52" s="60">
        <f>SUM(C53:C57)</f>
        <v>42140</v>
      </c>
      <c r="D52" s="11">
        <f>B52-C52</f>
        <v>7860</v>
      </c>
      <c r="E52" s="12">
        <f>C52/B52*100</f>
        <v>84.28</v>
      </c>
      <c r="F52" s="11">
        <v>38043.1</v>
      </c>
      <c r="G52" s="147"/>
    </row>
    <row r="53" spans="1:7" s="75" customFormat="1" ht="21.75" customHeight="1">
      <c r="A53" s="46" t="s">
        <v>576</v>
      </c>
      <c r="B53" s="56"/>
      <c r="C53" s="49">
        <v>6930</v>
      </c>
      <c r="D53" s="48"/>
      <c r="E53" s="50"/>
      <c r="F53" s="48"/>
      <c r="G53" s="156"/>
    </row>
    <row r="54" spans="1:6" s="88" customFormat="1" ht="21.75" customHeight="1">
      <c r="A54" s="45" t="s">
        <v>624</v>
      </c>
      <c r="B54" s="48"/>
      <c r="C54" s="49">
        <v>560</v>
      </c>
      <c r="D54" s="48"/>
      <c r="E54" s="50"/>
      <c r="F54" s="48"/>
    </row>
    <row r="55" spans="1:6" s="88" customFormat="1" ht="21.75" customHeight="1">
      <c r="A55" s="45" t="s">
        <v>577</v>
      </c>
      <c r="B55" s="49"/>
      <c r="C55" s="49"/>
      <c r="D55" s="48"/>
      <c r="E55" s="50"/>
      <c r="F55" s="48"/>
    </row>
    <row r="56" spans="1:6" s="88" customFormat="1" ht="21.75" customHeight="1">
      <c r="A56" s="45" t="s">
        <v>578</v>
      </c>
      <c r="B56" s="49"/>
      <c r="C56" s="49">
        <v>29250</v>
      </c>
      <c r="D56" s="48"/>
      <c r="E56" s="50"/>
      <c r="F56" s="48"/>
    </row>
    <row r="57" spans="1:6" s="88" customFormat="1" ht="21.75" customHeight="1">
      <c r="A57" s="81" t="s">
        <v>579</v>
      </c>
      <c r="B57" s="83"/>
      <c r="C57" s="83">
        <v>5400</v>
      </c>
      <c r="D57" s="53"/>
      <c r="E57" s="54"/>
      <c r="F57" s="53"/>
    </row>
    <row r="58" spans="1:12" s="2" customFormat="1" ht="24.75" customHeight="1">
      <c r="A58" s="36" t="s">
        <v>20</v>
      </c>
      <c r="B58" s="91">
        <v>525000</v>
      </c>
      <c r="C58" s="91">
        <f>SUM(C59:C65)</f>
        <v>335001.62</v>
      </c>
      <c r="D58" s="37">
        <f>B58-C58</f>
        <v>189998.38</v>
      </c>
      <c r="E58" s="38">
        <f>C58/B58*100</f>
        <v>63.80983238095238</v>
      </c>
      <c r="F58" s="37">
        <v>500990.94</v>
      </c>
      <c r="G58" s="99"/>
      <c r="H58" s="99"/>
      <c r="I58" s="99"/>
      <c r="J58" s="99"/>
      <c r="K58" s="99"/>
      <c r="L58" s="99"/>
    </row>
    <row r="59" spans="1:6" s="99" customFormat="1" ht="21.75" customHeight="1">
      <c r="A59" s="73" t="s">
        <v>223</v>
      </c>
      <c r="B59" s="92"/>
      <c r="C59" s="92"/>
      <c r="D59" s="58"/>
      <c r="E59" s="74"/>
      <c r="F59" s="58"/>
    </row>
    <row r="60" spans="1:6" s="99" customFormat="1" ht="21.75" customHeight="1">
      <c r="A60" s="73" t="s">
        <v>517</v>
      </c>
      <c r="B60" s="92"/>
      <c r="C60" s="92">
        <v>123.12</v>
      </c>
      <c r="D60" s="58"/>
      <c r="E60" s="74"/>
      <c r="F60" s="58"/>
    </row>
    <row r="61" spans="1:6" s="99" customFormat="1" ht="21.75" customHeight="1">
      <c r="A61" s="73" t="s">
        <v>582</v>
      </c>
      <c r="B61" s="92"/>
      <c r="C61" s="92">
        <v>247.5</v>
      </c>
      <c r="D61" s="58"/>
      <c r="E61" s="74"/>
      <c r="F61" s="58"/>
    </row>
    <row r="62" spans="1:6" s="99" customFormat="1" ht="21.75" customHeight="1">
      <c r="A62" s="73" t="s">
        <v>583</v>
      </c>
      <c r="B62" s="92"/>
      <c r="C62" s="92">
        <v>482.96</v>
      </c>
      <c r="D62" s="58"/>
      <c r="E62" s="74"/>
      <c r="F62" s="58"/>
    </row>
    <row r="63" spans="1:12" s="2" customFormat="1" ht="21.75" customHeight="1">
      <c r="A63" s="80" t="s">
        <v>72</v>
      </c>
      <c r="B63" s="92"/>
      <c r="C63" s="92"/>
      <c r="D63" s="58"/>
      <c r="E63" s="74"/>
      <c r="F63" s="58"/>
      <c r="G63" s="99"/>
      <c r="H63" s="99"/>
      <c r="I63" s="99"/>
      <c r="J63" s="99"/>
      <c r="K63" s="99"/>
      <c r="L63" s="99"/>
    </row>
    <row r="64" spans="1:12" s="2" customFormat="1" ht="21.75" customHeight="1">
      <c r="A64" s="80" t="s">
        <v>626</v>
      </c>
      <c r="B64" s="92"/>
      <c r="C64" s="92">
        <v>281743.11</v>
      </c>
      <c r="D64" s="58"/>
      <c r="E64" s="74"/>
      <c r="F64" s="58"/>
      <c r="G64" s="99"/>
      <c r="H64" s="99"/>
      <c r="I64" s="99"/>
      <c r="J64" s="99"/>
      <c r="K64" s="99"/>
      <c r="L64" s="99"/>
    </row>
    <row r="65" spans="1:12" s="2" customFormat="1" ht="21.75" customHeight="1">
      <c r="A65" s="80" t="s">
        <v>625</v>
      </c>
      <c r="B65" s="92"/>
      <c r="C65" s="92">
        <v>52404.93</v>
      </c>
      <c r="D65" s="58"/>
      <c r="E65" s="74"/>
      <c r="F65" s="58"/>
      <c r="G65" s="99"/>
      <c r="H65" s="99"/>
      <c r="I65" s="99"/>
      <c r="J65" s="99"/>
      <c r="K65" s="99"/>
      <c r="L65" s="99"/>
    </row>
    <row r="66" spans="1:12" s="9" customFormat="1" ht="24.75" customHeight="1">
      <c r="A66" s="18" t="s">
        <v>21</v>
      </c>
      <c r="B66" s="19">
        <v>15000</v>
      </c>
      <c r="C66" s="19">
        <v>0</v>
      </c>
      <c r="D66" s="14">
        <f>B66-C66</f>
        <v>15000</v>
      </c>
      <c r="E66" s="15">
        <f>C66/B66*100</f>
        <v>0</v>
      </c>
      <c r="F66" s="14">
        <v>12783</v>
      </c>
      <c r="G66" s="26"/>
      <c r="H66" s="26"/>
      <c r="I66" s="26"/>
      <c r="J66" s="26"/>
      <c r="K66" s="26"/>
      <c r="L66" s="26"/>
    </row>
    <row r="67" spans="1:12" s="9" customFormat="1" ht="24.75" customHeight="1">
      <c r="A67" s="41" t="s">
        <v>22</v>
      </c>
      <c r="B67" s="60">
        <v>70000</v>
      </c>
      <c r="C67" s="60">
        <f>SUM(C69:C84)</f>
        <v>34218.299999999996</v>
      </c>
      <c r="D67" s="11">
        <f>B67-C67</f>
        <v>35781.700000000004</v>
      </c>
      <c r="E67" s="12">
        <f>C67/B67*100</f>
        <v>48.883285714285705</v>
      </c>
      <c r="F67" s="11">
        <v>83670.15</v>
      </c>
      <c r="G67" s="26"/>
      <c r="H67" s="26"/>
      <c r="I67" s="26"/>
      <c r="J67" s="26"/>
      <c r="K67" s="26"/>
      <c r="L67" s="26"/>
    </row>
    <row r="68" spans="1:12" s="2" customFormat="1" ht="18.75" customHeight="1">
      <c r="A68" s="45" t="s">
        <v>143</v>
      </c>
      <c r="B68" s="49"/>
      <c r="C68" s="49"/>
      <c r="D68" s="48"/>
      <c r="E68" s="50"/>
      <c r="F68" s="48"/>
      <c r="G68" s="99"/>
      <c r="H68" s="99"/>
      <c r="I68" s="99"/>
      <c r="J68" s="99"/>
      <c r="K68" s="99"/>
      <c r="L68" s="99"/>
    </row>
    <row r="69" spans="1:12" s="2" customFormat="1" ht="18.75" customHeight="1">
      <c r="A69" s="45" t="s">
        <v>520</v>
      </c>
      <c r="B69" s="49"/>
      <c r="C69" s="49">
        <v>4410.85</v>
      </c>
      <c r="D69" s="48"/>
      <c r="E69" s="50"/>
      <c r="F69" s="48"/>
      <c r="G69" s="99"/>
      <c r="H69" s="99"/>
      <c r="I69" s="99"/>
      <c r="J69" s="99"/>
      <c r="K69" s="99"/>
      <c r="L69" s="99"/>
    </row>
    <row r="70" spans="1:12" s="2" customFormat="1" ht="18.75" customHeight="1">
      <c r="A70" s="45" t="s">
        <v>521</v>
      </c>
      <c r="B70" s="49"/>
      <c r="C70" s="49">
        <v>1212.12</v>
      </c>
      <c r="D70" s="48"/>
      <c r="E70" s="50"/>
      <c r="F70" s="48"/>
      <c r="G70" s="99"/>
      <c r="H70" s="99"/>
      <c r="I70" s="99"/>
      <c r="J70" s="99"/>
      <c r="K70" s="99"/>
      <c r="L70" s="99"/>
    </row>
    <row r="71" spans="1:12" s="51" customFormat="1" ht="18.75" customHeight="1">
      <c r="A71" s="45" t="s">
        <v>522</v>
      </c>
      <c r="B71" s="49"/>
      <c r="C71" s="49">
        <v>1238.39</v>
      </c>
      <c r="D71" s="48"/>
      <c r="E71" s="161"/>
      <c r="F71" s="48"/>
      <c r="G71" s="88"/>
      <c r="H71" s="88"/>
      <c r="I71" s="88"/>
      <c r="J71" s="88"/>
      <c r="K71" s="88"/>
      <c r="L71" s="88"/>
    </row>
    <row r="72" spans="1:12" s="51" customFormat="1" ht="18.75" customHeight="1">
      <c r="A72" s="45" t="s">
        <v>523</v>
      </c>
      <c r="B72" s="49"/>
      <c r="C72" s="49"/>
      <c r="D72" s="48"/>
      <c r="E72" s="161"/>
      <c r="F72" s="48"/>
      <c r="G72" s="88"/>
      <c r="H72" s="88"/>
      <c r="I72" s="88"/>
      <c r="J72" s="88"/>
      <c r="K72" s="88"/>
      <c r="L72" s="88"/>
    </row>
    <row r="73" spans="1:12" s="51" customFormat="1" ht="18.75" customHeight="1">
      <c r="A73" s="45" t="s">
        <v>627</v>
      </c>
      <c r="B73" s="49"/>
      <c r="C73" s="49">
        <v>8821.68</v>
      </c>
      <c r="D73" s="48"/>
      <c r="E73" s="161"/>
      <c r="F73" s="48"/>
      <c r="G73" s="88"/>
      <c r="H73" s="88"/>
      <c r="I73" s="88"/>
      <c r="J73" s="88"/>
      <c r="K73" s="88"/>
      <c r="L73" s="88"/>
    </row>
    <row r="74" spans="1:12" s="51" customFormat="1" ht="18.75" customHeight="1">
      <c r="A74" s="45" t="s">
        <v>628</v>
      </c>
      <c r="B74" s="49"/>
      <c r="C74" s="49">
        <v>3780.72</v>
      </c>
      <c r="D74" s="48"/>
      <c r="E74" s="161"/>
      <c r="F74" s="48"/>
      <c r="G74" s="88"/>
      <c r="H74" s="88"/>
      <c r="I74" s="88"/>
      <c r="J74" s="88"/>
      <c r="K74" s="88"/>
      <c r="L74" s="88"/>
    </row>
    <row r="75" spans="1:12" s="51" customFormat="1" ht="18.75" customHeight="1">
      <c r="A75" s="45" t="s">
        <v>629</v>
      </c>
      <c r="B75" s="49"/>
      <c r="C75" s="49"/>
      <c r="D75" s="48"/>
      <c r="E75" s="161"/>
      <c r="F75" s="48"/>
      <c r="G75" s="88"/>
      <c r="H75" s="88"/>
      <c r="I75" s="88"/>
      <c r="J75" s="88"/>
      <c r="K75" s="88"/>
      <c r="L75" s="88"/>
    </row>
    <row r="76" spans="1:12" s="51" customFormat="1" ht="18.75" customHeight="1">
      <c r="A76" s="45" t="s">
        <v>630</v>
      </c>
      <c r="B76" s="49"/>
      <c r="C76" s="49">
        <v>1001.79</v>
      </c>
      <c r="D76" s="48"/>
      <c r="E76" s="161"/>
      <c r="F76" s="48"/>
      <c r="G76" s="88"/>
      <c r="H76" s="88"/>
      <c r="I76" s="88"/>
      <c r="J76" s="88"/>
      <c r="K76" s="88"/>
      <c r="L76" s="88"/>
    </row>
    <row r="77" spans="1:12" s="51" customFormat="1" ht="18.75" customHeight="1">
      <c r="A77" s="45" t="s">
        <v>111</v>
      </c>
      <c r="B77" s="49"/>
      <c r="C77" s="49"/>
      <c r="D77" s="48"/>
      <c r="E77" s="161"/>
      <c r="F77" s="48"/>
      <c r="G77" s="88"/>
      <c r="H77" s="88"/>
      <c r="I77" s="88"/>
      <c r="J77" s="88"/>
      <c r="K77" s="88"/>
      <c r="L77" s="88"/>
    </row>
    <row r="78" spans="1:12" s="51" customFormat="1" ht="18.75" customHeight="1">
      <c r="A78" s="45" t="s">
        <v>524</v>
      </c>
      <c r="B78" s="49"/>
      <c r="C78" s="49">
        <v>1000</v>
      </c>
      <c r="D78" s="48"/>
      <c r="E78" s="161"/>
      <c r="F78" s="48"/>
      <c r="G78" s="88"/>
      <c r="H78" s="88"/>
      <c r="I78" s="88"/>
      <c r="J78" s="88"/>
      <c r="K78" s="88"/>
      <c r="L78" s="88"/>
    </row>
    <row r="79" spans="1:12" s="51" customFormat="1" ht="18.75" customHeight="1">
      <c r="A79" s="45" t="s">
        <v>525</v>
      </c>
      <c r="B79" s="49"/>
      <c r="C79" s="49">
        <v>3690</v>
      </c>
      <c r="D79" s="48"/>
      <c r="E79" s="161"/>
      <c r="F79" s="48"/>
      <c r="G79" s="88"/>
      <c r="H79" s="88"/>
      <c r="I79" s="88"/>
      <c r="J79" s="88"/>
      <c r="K79" s="88"/>
      <c r="L79" s="88"/>
    </row>
    <row r="80" spans="1:12" s="51" customFormat="1" ht="18.75" customHeight="1">
      <c r="A80" s="45" t="s">
        <v>631</v>
      </c>
      <c r="B80" s="49"/>
      <c r="C80" s="49">
        <v>2536.23</v>
      </c>
      <c r="D80" s="48"/>
      <c r="E80" s="161"/>
      <c r="F80" s="48"/>
      <c r="G80" s="88"/>
      <c r="H80" s="88"/>
      <c r="I80" s="88"/>
      <c r="J80" s="88"/>
      <c r="K80" s="88"/>
      <c r="L80" s="88"/>
    </row>
    <row r="81" spans="1:12" s="51" customFormat="1" ht="18.75" customHeight="1">
      <c r="A81" s="45" t="s">
        <v>632</v>
      </c>
      <c r="B81" s="49"/>
      <c r="C81" s="49">
        <v>1875</v>
      </c>
      <c r="D81" s="48"/>
      <c r="E81" s="161"/>
      <c r="F81" s="48"/>
      <c r="G81" s="88"/>
      <c r="H81" s="88"/>
      <c r="I81" s="88"/>
      <c r="J81" s="88"/>
      <c r="K81" s="88"/>
      <c r="L81" s="88"/>
    </row>
    <row r="82" spans="1:12" s="51" customFormat="1" ht="18.75" customHeight="1">
      <c r="A82" s="45" t="s">
        <v>584</v>
      </c>
      <c r="B82" s="49"/>
      <c r="C82" s="49">
        <v>3500</v>
      </c>
      <c r="D82" s="48"/>
      <c r="E82" s="161"/>
      <c r="F82" s="48"/>
      <c r="G82" s="88"/>
      <c r="H82" s="88"/>
      <c r="I82" s="88"/>
      <c r="J82" s="88"/>
      <c r="K82" s="88"/>
      <c r="L82" s="88"/>
    </row>
    <row r="83" spans="1:12" s="51" customFormat="1" ht="18.75" customHeight="1">
      <c r="A83" s="45" t="s">
        <v>211</v>
      </c>
      <c r="B83" s="49"/>
      <c r="C83" s="49"/>
      <c r="D83" s="48"/>
      <c r="E83" s="161"/>
      <c r="F83" s="48"/>
      <c r="G83" s="88"/>
      <c r="H83" s="88"/>
      <c r="I83" s="88"/>
      <c r="J83" s="88"/>
      <c r="K83" s="88"/>
      <c r="L83" s="88"/>
    </row>
    <row r="84" spans="1:12" s="51" customFormat="1" ht="18.75" customHeight="1">
      <c r="A84" s="81" t="s">
        <v>633</v>
      </c>
      <c r="B84" s="83"/>
      <c r="C84" s="83">
        <v>1151.52</v>
      </c>
      <c r="D84" s="53"/>
      <c r="E84" s="163"/>
      <c r="F84" s="53"/>
      <c r="G84" s="88"/>
      <c r="H84" s="88"/>
      <c r="I84" s="88"/>
      <c r="J84" s="88"/>
      <c r="K84" s="88"/>
      <c r="L84" s="88"/>
    </row>
    <row r="85" spans="1:12" s="28" customFormat="1" ht="24.75" customHeight="1">
      <c r="A85" s="24" t="s">
        <v>23</v>
      </c>
      <c r="B85" s="27">
        <v>146000</v>
      </c>
      <c r="C85" s="27">
        <f>SUM(C86:C90)</f>
        <v>72566.25</v>
      </c>
      <c r="D85" s="16">
        <f>B85-C85</f>
        <v>73433.75</v>
      </c>
      <c r="E85" s="17">
        <f>C85/B85*100</f>
        <v>49.70291095890411</v>
      </c>
      <c r="F85" s="16">
        <v>66809.98</v>
      </c>
      <c r="G85" s="40"/>
      <c r="H85" s="40"/>
      <c r="I85" s="40"/>
      <c r="J85" s="40"/>
      <c r="K85" s="40"/>
      <c r="L85" s="153"/>
    </row>
    <row r="86" spans="1:12" s="25" customFormat="1" ht="19.5" customHeight="1">
      <c r="A86" s="73" t="s">
        <v>526</v>
      </c>
      <c r="B86" s="92"/>
      <c r="C86" s="92">
        <v>1281.91</v>
      </c>
      <c r="D86" s="58"/>
      <c r="E86" s="74"/>
      <c r="F86" s="58"/>
      <c r="G86" s="154"/>
      <c r="H86" s="154"/>
      <c r="I86" s="154"/>
      <c r="J86" s="154"/>
      <c r="K86" s="154"/>
      <c r="L86" s="63"/>
    </row>
    <row r="87" spans="1:12" s="1" customFormat="1" ht="19.5" customHeight="1">
      <c r="A87" s="46" t="s">
        <v>634</v>
      </c>
      <c r="B87" s="49"/>
      <c r="C87" s="49">
        <v>34860</v>
      </c>
      <c r="D87" s="48"/>
      <c r="E87" s="50"/>
      <c r="F87" s="48"/>
      <c r="G87" s="26"/>
      <c r="H87" s="26"/>
      <c r="I87" s="26"/>
      <c r="J87" s="26"/>
      <c r="K87" s="26"/>
      <c r="L87" s="40"/>
    </row>
    <row r="88" spans="1:12" s="1" customFormat="1" ht="19.5" customHeight="1">
      <c r="A88" s="45" t="s">
        <v>586</v>
      </c>
      <c r="B88" s="49"/>
      <c r="C88" s="49"/>
      <c r="D88" s="48"/>
      <c r="E88" s="50"/>
      <c r="F88" s="48"/>
      <c r="G88" s="26"/>
      <c r="H88" s="26"/>
      <c r="I88" s="26"/>
      <c r="J88" s="26"/>
      <c r="K88" s="26"/>
      <c r="L88" s="40"/>
    </row>
    <row r="89" spans="1:12" s="1" customFormat="1" ht="19.5" customHeight="1">
      <c r="A89" s="45" t="s">
        <v>635</v>
      </c>
      <c r="B89" s="49"/>
      <c r="C89" s="49">
        <v>35000</v>
      </c>
      <c r="D89" s="48"/>
      <c r="E89" s="50"/>
      <c r="F89" s="48"/>
      <c r="G89" s="26"/>
      <c r="H89" s="26"/>
      <c r="I89" s="26"/>
      <c r="J89" s="26"/>
      <c r="K89" s="26"/>
      <c r="L89" s="40"/>
    </row>
    <row r="90" spans="1:12" s="1" customFormat="1" ht="19.5" customHeight="1">
      <c r="A90" s="81" t="s">
        <v>528</v>
      </c>
      <c r="B90" s="83"/>
      <c r="C90" s="83">
        <v>1424.34</v>
      </c>
      <c r="D90" s="53"/>
      <c r="E90" s="54"/>
      <c r="F90" s="53"/>
      <c r="G90" s="26"/>
      <c r="H90" s="26"/>
      <c r="I90" s="26"/>
      <c r="J90" s="26"/>
      <c r="K90" s="26"/>
      <c r="L90" s="40"/>
    </row>
    <row r="91" spans="1:12" s="51" customFormat="1" ht="24.75" customHeight="1">
      <c r="A91" s="84" t="s">
        <v>24</v>
      </c>
      <c r="B91" s="60">
        <v>10000</v>
      </c>
      <c r="C91" s="60">
        <f>C92</f>
        <v>2500</v>
      </c>
      <c r="D91" s="11">
        <f>B91-C91</f>
        <v>7500</v>
      </c>
      <c r="E91" s="12">
        <f>C91/B91*100</f>
        <v>25</v>
      </c>
      <c r="F91" s="11">
        <v>12046.13</v>
      </c>
      <c r="G91" s="26"/>
      <c r="H91" s="26"/>
      <c r="I91" s="26"/>
      <c r="J91" s="26"/>
      <c r="K91" s="26"/>
      <c r="L91" s="40"/>
    </row>
    <row r="92" spans="1:12" s="51" customFormat="1" ht="19.5" customHeight="1">
      <c r="A92" s="71" t="s">
        <v>588</v>
      </c>
      <c r="B92" s="49"/>
      <c r="C92" s="49">
        <v>2500</v>
      </c>
      <c r="D92" s="48"/>
      <c r="E92" s="50"/>
      <c r="F92" s="48"/>
      <c r="G92" s="99"/>
      <c r="H92" s="99"/>
      <c r="I92" s="99"/>
      <c r="J92" s="99"/>
      <c r="K92" s="99"/>
      <c r="L92" s="88"/>
    </row>
    <row r="93" spans="1:12" s="113" customFormat="1" ht="30" customHeight="1">
      <c r="A93" s="165" t="s">
        <v>97</v>
      </c>
      <c r="B93" s="166">
        <f>SUM(B42,B51,B52,B58,B66,B67,B85,B91)</f>
        <v>951000</v>
      </c>
      <c r="C93" s="166">
        <f>SUM(C42,C51,C52,C58,C66,C67,C85,C91)</f>
        <v>531865.09</v>
      </c>
      <c r="D93" s="167">
        <f>B93-C93</f>
        <v>419134.91000000003</v>
      </c>
      <c r="E93" s="168">
        <f>C93/B93*100</f>
        <v>55.92692849631966</v>
      </c>
      <c r="F93" s="167">
        <f>SUM(F42:F91)</f>
        <v>820877.99</v>
      </c>
      <c r="G93" s="153"/>
      <c r="H93" s="153"/>
      <c r="I93" s="153"/>
      <c r="J93" s="153"/>
      <c r="K93" s="153"/>
      <c r="L93" s="34"/>
    </row>
    <row r="94" spans="1:6" s="135" customFormat="1" ht="24.75" customHeight="1">
      <c r="A94" s="189" t="s">
        <v>120</v>
      </c>
      <c r="B94" s="190">
        <v>13000</v>
      </c>
      <c r="C94" s="191">
        <f>C95</f>
        <v>7030.38</v>
      </c>
      <c r="D94" s="192">
        <f>B94-C94</f>
        <v>5969.62</v>
      </c>
      <c r="E94" s="12">
        <f>C94/B94*100</f>
        <v>54.079846153846155</v>
      </c>
      <c r="F94" s="193">
        <v>11928.96</v>
      </c>
    </row>
    <row r="95" spans="1:6" s="135" customFormat="1" ht="19.5" customHeight="1">
      <c r="A95" s="176" t="s">
        <v>589</v>
      </c>
      <c r="B95" s="177"/>
      <c r="C95" s="178">
        <v>7030.38</v>
      </c>
      <c r="D95" s="179"/>
      <c r="E95" s="50"/>
      <c r="F95" s="180"/>
    </row>
    <row r="96" spans="1:6" s="136" customFormat="1" ht="30" customHeight="1">
      <c r="A96" s="181" t="s">
        <v>121</v>
      </c>
      <c r="B96" s="182">
        <f>SUM(B94)</f>
        <v>13000</v>
      </c>
      <c r="C96" s="214">
        <f>SUM(C94)</f>
        <v>7030.38</v>
      </c>
      <c r="D96" s="182">
        <f aca="true" t="shared" si="2" ref="D96:D168">B96-C96</f>
        <v>5969.62</v>
      </c>
      <c r="E96" s="183">
        <f aca="true" t="shared" si="3" ref="E96:E164">C96/B96*100</f>
        <v>54.079846153846155</v>
      </c>
      <c r="F96" s="182">
        <f>SUM(F94)</f>
        <v>11928.96</v>
      </c>
    </row>
    <row r="97" spans="1:12" s="1" customFormat="1" ht="24.75" customHeight="1">
      <c r="A97" s="87" t="s">
        <v>25</v>
      </c>
      <c r="B97" s="27">
        <v>10000</v>
      </c>
      <c r="C97" s="27">
        <f>SUM(C98:C99)</f>
        <v>4757.25</v>
      </c>
      <c r="D97" s="16">
        <f t="shared" si="2"/>
        <v>5242.75</v>
      </c>
      <c r="E97" s="17">
        <f t="shared" si="3"/>
        <v>47.5725</v>
      </c>
      <c r="F97" s="16">
        <v>9840.38</v>
      </c>
      <c r="G97" s="40"/>
      <c r="H97" s="40"/>
      <c r="I97" s="40"/>
      <c r="J97" s="40"/>
      <c r="K97" s="40"/>
      <c r="L97" s="75"/>
    </row>
    <row r="98" spans="1:12" s="28" customFormat="1" ht="21.75" customHeight="1">
      <c r="A98" s="55" t="s">
        <v>636</v>
      </c>
      <c r="B98" s="49"/>
      <c r="C98" s="49">
        <v>1041</v>
      </c>
      <c r="D98" s="48"/>
      <c r="E98" s="50"/>
      <c r="F98" s="48"/>
      <c r="G98" s="40"/>
      <c r="H98" s="40"/>
      <c r="I98" s="40"/>
      <c r="J98" s="40"/>
      <c r="K98" s="40"/>
      <c r="L98" s="77"/>
    </row>
    <row r="99" spans="1:12" s="1" customFormat="1" ht="21.75" customHeight="1">
      <c r="A99" s="55" t="s">
        <v>591</v>
      </c>
      <c r="B99" s="49"/>
      <c r="C99" s="49">
        <v>3716.25</v>
      </c>
      <c r="D99" s="48"/>
      <c r="E99" s="50"/>
      <c r="F99" s="48"/>
      <c r="G99" s="40"/>
      <c r="H99" s="40"/>
      <c r="I99" s="40"/>
      <c r="J99" s="40"/>
      <c r="K99" s="40"/>
      <c r="L99" s="77"/>
    </row>
    <row r="100" spans="1:12" s="22" customFormat="1" ht="24.75" customHeight="1">
      <c r="A100" s="20" t="s">
        <v>28</v>
      </c>
      <c r="B100" s="60">
        <v>1000</v>
      </c>
      <c r="C100" s="60">
        <f>SUM(C101:C102)</f>
        <v>500</v>
      </c>
      <c r="D100" s="11">
        <f t="shared" si="2"/>
        <v>500</v>
      </c>
      <c r="E100" s="12">
        <f t="shared" si="3"/>
        <v>50</v>
      </c>
      <c r="F100" s="11">
        <v>0</v>
      </c>
      <c r="G100" s="34"/>
      <c r="H100" s="34"/>
      <c r="I100" s="34"/>
      <c r="J100" s="34"/>
      <c r="K100" s="34"/>
      <c r="L100" s="40"/>
    </row>
    <row r="101" spans="1:12" s="292" customFormat="1" ht="21.75" customHeight="1">
      <c r="A101" s="46" t="s">
        <v>592</v>
      </c>
      <c r="B101" s="49"/>
      <c r="C101" s="49">
        <v>250</v>
      </c>
      <c r="D101" s="48"/>
      <c r="E101" s="50"/>
      <c r="F101" s="48"/>
      <c r="G101" s="88"/>
      <c r="H101" s="88"/>
      <c r="I101" s="88"/>
      <c r="J101" s="88"/>
      <c r="K101" s="88"/>
      <c r="L101" s="88"/>
    </row>
    <row r="102" spans="1:12" s="292" customFormat="1" ht="21.75" customHeight="1">
      <c r="A102" s="52" t="s">
        <v>637</v>
      </c>
      <c r="B102" s="83"/>
      <c r="C102" s="83">
        <v>250</v>
      </c>
      <c r="D102" s="53"/>
      <c r="E102" s="54"/>
      <c r="F102" s="53"/>
      <c r="G102" s="88"/>
      <c r="H102" s="88"/>
      <c r="I102" s="88"/>
      <c r="J102" s="88"/>
      <c r="K102" s="88"/>
      <c r="L102" s="88"/>
    </row>
    <row r="103" spans="1:12" s="114" customFormat="1" ht="30" customHeight="1">
      <c r="A103" s="169" t="s">
        <v>98</v>
      </c>
      <c r="B103" s="166">
        <f>SUM(B97,B100)</f>
        <v>11000</v>
      </c>
      <c r="C103" s="166">
        <f>SUM(C97,C100)</f>
        <v>5257.25</v>
      </c>
      <c r="D103" s="167">
        <f t="shared" si="2"/>
        <v>5742.75</v>
      </c>
      <c r="E103" s="168">
        <f t="shared" si="3"/>
        <v>47.79318181818182</v>
      </c>
      <c r="F103" s="167">
        <f>SUM(F97:F100)</f>
        <v>9840.38</v>
      </c>
      <c r="G103" s="34"/>
      <c r="H103" s="34"/>
      <c r="I103" s="34"/>
      <c r="J103" s="34"/>
      <c r="K103" s="34"/>
      <c r="L103" s="40"/>
    </row>
    <row r="104" spans="1:12" s="22" customFormat="1" ht="24.75" customHeight="1">
      <c r="A104" s="20" t="s">
        <v>29</v>
      </c>
      <c r="B104" s="60">
        <v>4000</v>
      </c>
      <c r="C104" s="60">
        <f>SUM(C105:C106)</f>
        <v>766.49</v>
      </c>
      <c r="D104" s="11">
        <f t="shared" si="2"/>
        <v>3233.51</v>
      </c>
      <c r="E104" s="12">
        <f t="shared" si="3"/>
        <v>19.16225</v>
      </c>
      <c r="F104" s="11">
        <v>3727.63</v>
      </c>
      <c r="G104" s="34"/>
      <c r="H104" s="34"/>
      <c r="I104" s="34"/>
      <c r="J104" s="34"/>
      <c r="K104" s="34"/>
      <c r="L104" s="34"/>
    </row>
    <row r="105" spans="1:12" s="51" customFormat="1" ht="21.75" customHeight="1">
      <c r="A105" s="45" t="s">
        <v>531</v>
      </c>
      <c r="B105" s="49"/>
      <c r="C105" s="49">
        <v>300</v>
      </c>
      <c r="D105" s="48"/>
      <c r="E105" s="50"/>
      <c r="F105" s="48"/>
      <c r="G105" s="88"/>
      <c r="H105" s="88"/>
      <c r="I105" s="88"/>
      <c r="J105" s="88"/>
      <c r="K105" s="88"/>
      <c r="L105" s="88"/>
    </row>
    <row r="106" spans="1:12" s="51" customFormat="1" ht="21.75" customHeight="1">
      <c r="A106" s="81" t="s">
        <v>532</v>
      </c>
      <c r="B106" s="83"/>
      <c r="C106" s="83">
        <v>466.49</v>
      </c>
      <c r="D106" s="53"/>
      <c r="E106" s="54"/>
      <c r="F106" s="53"/>
      <c r="G106" s="88"/>
      <c r="H106" s="88"/>
      <c r="I106" s="88"/>
      <c r="J106" s="88"/>
      <c r="K106" s="88"/>
      <c r="L106" s="88"/>
    </row>
    <row r="107" spans="1:12" s="1" customFormat="1" ht="24.75" customHeight="1">
      <c r="A107" s="207" t="s">
        <v>30</v>
      </c>
      <c r="B107" s="27">
        <v>1500</v>
      </c>
      <c r="C107" s="27">
        <v>1142.36</v>
      </c>
      <c r="D107" s="211">
        <f t="shared" si="2"/>
        <v>357.6400000000001</v>
      </c>
      <c r="E107" s="17">
        <f t="shared" si="3"/>
        <v>76.15733333333333</v>
      </c>
      <c r="F107" s="16">
        <v>1367.13</v>
      </c>
      <c r="G107" s="279"/>
      <c r="H107" s="63"/>
      <c r="I107" s="63"/>
      <c r="J107" s="63"/>
      <c r="K107" s="63"/>
      <c r="L107" s="34"/>
    </row>
    <row r="108" spans="1:12" s="113" customFormat="1" ht="30" customHeight="1">
      <c r="A108" s="169" t="s">
        <v>99</v>
      </c>
      <c r="B108" s="166">
        <f>SUM(B104,B107)</f>
        <v>5500</v>
      </c>
      <c r="C108" s="166">
        <f>SUM(C104,C107)</f>
        <v>1908.85</v>
      </c>
      <c r="D108" s="167">
        <f t="shared" si="2"/>
        <v>3591.15</v>
      </c>
      <c r="E108" s="168">
        <f t="shared" si="3"/>
        <v>34.70636363636363</v>
      </c>
      <c r="F108" s="167">
        <f>SUM(F104:F107)</f>
        <v>5094.76</v>
      </c>
      <c r="G108" s="280"/>
      <c r="H108" s="146"/>
      <c r="I108" s="146"/>
      <c r="J108" s="146"/>
      <c r="K108" s="146"/>
      <c r="L108" s="34"/>
    </row>
    <row r="109" spans="1:12" s="39" customFormat="1" ht="24.75" customHeight="1">
      <c r="A109" s="62" t="s">
        <v>43</v>
      </c>
      <c r="B109" s="95">
        <v>2000</v>
      </c>
      <c r="C109" s="95">
        <v>0</v>
      </c>
      <c r="D109" s="23">
        <f t="shared" si="2"/>
        <v>2000</v>
      </c>
      <c r="E109" s="35">
        <f t="shared" si="3"/>
        <v>0</v>
      </c>
      <c r="F109" s="23">
        <v>9091.27</v>
      </c>
      <c r="G109" s="279"/>
      <c r="H109" s="63"/>
      <c r="I109" s="63"/>
      <c r="J109" s="63"/>
      <c r="K109" s="63"/>
      <c r="L109" s="26"/>
    </row>
    <row r="110" spans="1:12" s="39" customFormat="1" ht="24.75" customHeight="1">
      <c r="A110" s="31" t="s">
        <v>45</v>
      </c>
      <c r="B110" s="94">
        <v>2000</v>
      </c>
      <c r="C110" s="94">
        <f>SUM(C111:C111)</f>
        <v>243.54</v>
      </c>
      <c r="D110" s="21">
        <f t="shared" si="2"/>
        <v>1756.46</v>
      </c>
      <c r="E110" s="32">
        <f t="shared" si="3"/>
        <v>12.177</v>
      </c>
      <c r="F110" s="21">
        <v>3311.16</v>
      </c>
      <c r="G110" s="279"/>
      <c r="H110" s="63"/>
      <c r="I110" s="63"/>
      <c r="J110" s="63"/>
      <c r="K110" s="63"/>
      <c r="L110" s="26"/>
    </row>
    <row r="111" spans="1:12" s="89" customFormat="1" ht="21.75" customHeight="1">
      <c r="A111" s="47" t="s">
        <v>533</v>
      </c>
      <c r="B111" s="93"/>
      <c r="C111" s="93">
        <v>243.54</v>
      </c>
      <c r="D111" s="59"/>
      <c r="E111" s="76"/>
      <c r="F111" s="59"/>
      <c r="G111" s="281"/>
      <c r="H111" s="64"/>
      <c r="I111" s="64"/>
      <c r="J111" s="64"/>
      <c r="K111" s="64"/>
      <c r="L111" s="99"/>
    </row>
    <row r="112" spans="1:12" s="298" customFormat="1" ht="24.75" customHeight="1">
      <c r="A112" s="36" t="s">
        <v>638</v>
      </c>
      <c r="B112" s="91">
        <v>0</v>
      </c>
      <c r="C112" s="91">
        <f>C113</f>
        <v>2230.03</v>
      </c>
      <c r="D112" s="37">
        <f>B112-C112</f>
        <v>-2230.03</v>
      </c>
      <c r="E112" s="38"/>
      <c r="F112" s="37">
        <v>0</v>
      </c>
      <c r="G112" s="279"/>
      <c r="H112" s="63"/>
      <c r="I112" s="63"/>
      <c r="J112" s="63"/>
      <c r="K112" s="63"/>
      <c r="L112" s="152"/>
    </row>
    <row r="113" spans="1:12" s="89" customFormat="1" ht="19.5" customHeight="1">
      <c r="A113" s="73" t="s">
        <v>639</v>
      </c>
      <c r="B113" s="92"/>
      <c r="C113" s="92">
        <v>2230.03</v>
      </c>
      <c r="D113" s="58"/>
      <c r="E113" s="74"/>
      <c r="F113" s="58"/>
      <c r="G113" s="281"/>
      <c r="H113" s="64"/>
      <c r="I113" s="64"/>
      <c r="J113" s="64"/>
      <c r="K113" s="64"/>
      <c r="L113" s="99"/>
    </row>
    <row r="114" spans="1:12" s="128" customFormat="1" ht="30" customHeight="1">
      <c r="A114" s="169" t="s">
        <v>103</v>
      </c>
      <c r="B114" s="166">
        <f>SUM(B109,B110,B112)</f>
        <v>4000</v>
      </c>
      <c r="C114" s="166">
        <f>SUM(C109,C110,C112)</f>
        <v>2473.57</v>
      </c>
      <c r="D114" s="167">
        <f t="shared" si="2"/>
        <v>1526.4299999999998</v>
      </c>
      <c r="E114" s="168">
        <f t="shared" si="3"/>
        <v>61.83925</v>
      </c>
      <c r="F114" s="167">
        <f>SUM(F109:F112)</f>
        <v>12402.43</v>
      </c>
      <c r="G114" s="281"/>
      <c r="H114" s="64"/>
      <c r="I114" s="64"/>
      <c r="J114" s="64"/>
      <c r="K114" s="64"/>
      <c r="L114" s="99"/>
    </row>
    <row r="115" spans="1:12" s="1" customFormat="1" ht="34.5" customHeight="1">
      <c r="A115" s="195" t="s">
        <v>31</v>
      </c>
      <c r="B115" s="196">
        <f>SUM(B19,B31,B41,B93,B103,B108,B114,B96)</f>
        <v>3704000</v>
      </c>
      <c r="C115" s="196">
        <f>SUM(C19,C31,C41,C93,C103,C108,C114,C96)</f>
        <v>2159487.37</v>
      </c>
      <c r="D115" s="197">
        <f t="shared" si="2"/>
        <v>1544512.63</v>
      </c>
      <c r="E115" s="198">
        <f t="shared" si="3"/>
        <v>58.30149487041037</v>
      </c>
      <c r="F115" s="197">
        <f>SUM(F19,F31,F41,F93,F103,F108,F114,F96)</f>
        <v>2850855.4699999997</v>
      </c>
      <c r="G115" s="280"/>
      <c r="H115" s="146"/>
      <c r="I115" s="146"/>
      <c r="J115" s="146"/>
      <c r="K115" s="146"/>
      <c r="L115" s="88"/>
    </row>
    <row r="116" spans="1:12" s="101" customFormat="1" ht="34.5" customHeight="1">
      <c r="A116" s="18" t="s">
        <v>208</v>
      </c>
      <c r="B116" s="14"/>
      <c r="C116" s="14"/>
      <c r="D116" s="14"/>
      <c r="E116" s="15"/>
      <c r="F116" s="14"/>
      <c r="G116" s="34"/>
      <c r="H116" s="34"/>
      <c r="I116" s="34"/>
      <c r="J116" s="34"/>
      <c r="K116" s="34"/>
      <c r="L116" s="77"/>
    </row>
    <row r="117" spans="1:12" s="63" customFormat="1" ht="24.75" customHeight="1">
      <c r="A117" s="41" t="s">
        <v>100</v>
      </c>
      <c r="B117" s="60">
        <f>SUM(B122+B119)</f>
        <v>63862314.13</v>
      </c>
      <c r="C117" s="60">
        <f>SUM(C118:C119)</f>
        <v>32226526.85</v>
      </c>
      <c r="D117" s="11">
        <f t="shared" si="2"/>
        <v>31635787.28</v>
      </c>
      <c r="E117" s="12">
        <f t="shared" si="3"/>
        <v>50.46251030678083</v>
      </c>
      <c r="F117" s="11">
        <v>34592692.54</v>
      </c>
      <c r="G117" s="282"/>
      <c r="H117" s="79"/>
      <c r="I117" s="79"/>
      <c r="J117" s="79"/>
      <c r="K117" s="79"/>
      <c r="L117" s="64"/>
    </row>
    <row r="118" spans="1:11" s="63" customFormat="1" ht="19.5" customHeight="1">
      <c r="A118" s="45" t="s">
        <v>640</v>
      </c>
      <c r="B118" s="103" t="s">
        <v>33</v>
      </c>
      <c r="C118" s="49">
        <v>32099441.1</v>
      </c>
      <c r="D118" s="239"/>
      <c r="E118" s="238"/>
      <c r="F118" s="239"/>
      <c r="G118" s="283"/>
      <c r="H118" s="77"/>
      <c r="I118" s="77"/>
      <c r="J118" s="77"/>
      <c r="K118" s="77"/>
    </row>
    <row r="119" spans="1:7" s="63" customFormat="1" ht="19.5" customHeight="1">
      <c r="A119" s="45" t="s">
        <v>534</v>
      </c>
      <c r="B119" s="49">
        <v>55463031</v>
      </c>
      <c r="C119" s="49">
        <v>127085.75</v>
      </c>
      <c r="D119" s="239"/>
      <c r="E119" s="238"/>
      <c r="F119" s="239"/>
      <c r="G119" s="279"/>
    </row>
    <row r="120" spans="1:12" s="65" customFormat="1" ht="19.5" customHeight="1">
      <c r="A120" s="45"/>
      <c r="B120" s="103" t="s">
        <v>34</v>
      </c>
      <c r="C120" s="49"/>
      <c r="D120" s="239"/>
      <c r="E120" s="238"/>
      <c r="F120" s="239"/>
      <c r="G120" s="34"/>
      <c r="H120" s="34"/>
      <c r="I120" s="34"/>
      <c r="J120" s="34"/>
      <c r="K120" s="34"/>
      <c r="L120" s="63"/>
    </row>
    <row r="121" spans="1:12" s="69" customFormat="1" ht="19.5" customHeight="1">
      <c r="A121" s="45"/>
      <c r="B121" s="103" t="s">
        <v>498</v>
      </c>
      <c r="C121" s="49"/>
      <c r="D121" s="239"/>
      <c r="E121" s="238"/>
      <c r="F121" s="239"/>
      <c r="G121" s="34"/>
      <c r="H121" s="34"/>
      <c r="I121" s="34"/>
      <c r="J121" s="34"/>
      <c r="K121" s="34"/>
      <c r="L121" s="63"/>
    </row>
    <row r="122" spans="1:12" s="70" customFormat="1" ht="19.5" customHeight="1">
      <c r="A122" s="81"/>
      <c r="B122" s="83">
        <v>8399283.13</v>
      </c>
      <c r="C122" s="83"/>
      <c r="D122" s="241"/>
      <c r="E122" s="240"/>
      <c r="F122" s="241"/>
      <c r="G122" s="34"/>
      <c r="H122" s="34"/>
      <c r="I122" s="34"/>
      <c r="J122" s="34"/>
      <c r="K122" s="34"/>
      <c r="L122" s="63"/>
    </row>
    <row r="123" spans="1:12" s="70" customFormat="1" ht="30" customHeight="1">
      <c r="A123" s="116" t="s">
        <v>101</v>
      </c>
      <c r="B123" s="117">
        <f>B117</f>
        <v>63862314.13</v>
      </c>
      <c r="C123" s="117">
        <f>C117</f>
        <v>32226526.85</v>
      </c>
      <c r="D123" s="120">
        <f t="shared" si="2"/>
        <v>31635787.28</v>
      </c>
      <c r="E123" s="119">
        <f t="shared" si="3"/>
        <v>50.46251030678083</v>
      </c>
      <c r="F123" s="120">
        <f>F117</f>
        <v>34592692.54</v>
      </c>
      <c r="G123" s="34"/>
      <c r="H123" s="34"/>
      <c r="I123" s="34"/>
      <c r="J123" s="34"/>
      <c r="K123" s="34"/>
      <c r="L123" s="63"/>
    </row>
    <row r="124" spans="1:12" s="1" customFormat="1" ht="34.5" customHeight="1">
      <c r="A124" s="195" t="s">
        <v>35</v>
      </c>
      <c r="B124" s="196">
        <f>B123</f>
        <v>63862314.13</v>
      </c>
      <c r="C124" s="196">
        <f>C123</f>
        <v>32226526.85</v>
      </c>
      <c r="D124" s="197">
        <f t="shared" si="2"/>
        <v>31635787.28</v>
      </c>
      <c r="E124" s="198">
        <f t="shared" si="3"/>
        <v>50.46251030678083</v>
      </c>
      <c r="F124" s="197">
        <f>F123</f>
        <v>34592692.54</v>
      </c>
      <c r="G124" s="34"/>
      <c r="H124" s="34"/>
      <c r="I124" s="34"/>
      <c r="J124" s="34"/>
      <c r="K124" s="34"/>
      <c r="L124" s="63"/>
    </row>
    <row r="125" spans="1:12" s="9" customFormat="1" ht="30" customHeight="1">
      <c r="A125" s="20" t="s">
        <v>65</v>
      </c>
      <c r="B125" s="60"/>
      <c r="C125" s="60"/>
      <c r="D125" s="11"/>
      <c r="E125" s="12"/>
      <c r="F125" s="11"/>
      <c r="G125" s="34"/>
      <c r="H125" s="34"/>
      <c r="I125" s="34"/>
      <c r="J125" s="34"/>
      <c r="K125" s="34"/>
      <c r="L125" s="63"/>
    </row>
    <row r="126" spans="1:12" s="9" customFormat="1" ht="24.75" customHeight="1">
      <c r="A126" s="20" t="s">
        <v>19</v>
      </c>
      <c r="B126" s="60">
        <v>5000</v>
      </c>
      <c r="C126" s="60">
        <f>C127</f>
        <v>736.08</v>
      </c>
      <c r="D126" s="11">
        <f t="shared" si="2"/>
        <v>4263.92</v>
      </c>
      <c r="E126" s="12">
        <f t="shared" si="3"/>
        <v>14.721600000000002</v>
      </c>
      <c r="F126" s="11">
        <v>7158.3</v>
      </c>
      <c r="G126" s="34"/>
      <c r="H126" s="34"/>
      <c r="I126" s="34"/>
      <c r="J126" s="34"/>
      <c r="K126" s="34"/>
      <c r="L126" s="79"/>
    </row>
    <row r="127" spans="1:12" s="2" customFormat="1" ht="19.5" customHeight="1">
      <c r="A127" s="46" t="s">
        <v>641</v>
      </c>
      <c r="B127" s="49"/>
      <c r="C127" s="49">
        <v>736.08</v>
      </c>
      <c r="D127" s="48"/>
      <c r="E127" s="50"/>
      <c r="F127" s="48"/>
      <c r="G127" s="88"/>
      <c r="H127" s="88"/>
      <c r="I127" s="88"/>
      <c r="J127" s="88"/>
      <c r="K127" s="88"/>
      <c r="L127" s="158"/>
    </row>
    <row r="128" spans="1:12" s="25" customFormat="1" ht="24.75" customHeight="1">
      <c r="A128" s="18" t="s">
        <v>20</v>
      </c>
      <c r="B128" s="19">
        <v>15000</v>
      </c>
      <c r="C128" s="19">
        <v>0</v>
      </c>
      <c r="D128" s="14">
        <f t="shared" si="2"/>
        <v>15000</v>
      </c>
      <c r="E128" s="15">
        <f t="shared" si="3"/>
        <v>0</v>
      </c>
      <c r="F128" s="14">
        <v>10077.8</v>
      </c>
      <c r="G128" s="34"/>
      <c r="H128" s="34"/>
      <c r="I128" s="34"/>
      <c r="J128" s="34"/>
      <c r="K128" s="34"/>
      <c r="L128" s="63"/>
    </row>
    <row r="129" spans="1:12" s="9" customFormat="1" ht="24.75" customHeight="1">
      <c r="A129" s="20" t="s">
        <v>22</v>
      </c>
      <c r="B129" s="42">
        <v>20000</v>
      </c>
      <c r="C129" s="94">
        <f>SUM(C130:C133)</f>
        <v>5650.6</v>
      </c>
      <c r="D129" s="11">
        <f t="shared" si="2"/>
        <v>14349.4</v>
      </c>
      <c r="E129" s="12">
        <f t="shared" si="3"/>
        <v>28.253</v>
      </c>
      <c r="F129" s="11">
        <v>21671.19</v>
      </c>
      <c r="G129" s="34"/>
      <c r="H129" s="34"/>
      <c r="I129" s="34"/>
      <c r="J129" s="34"/>
      <c r="K129" s="34"/>
      <c r="L129" s="79"/>
    </row>
    <row r="130" spans="1:12" s="2" customFormat="1" ht="19.5" customHeight="1">
      <c r="A130" s="46" t="s">
        <v>60</v>
      </c>
      <c r="B130" s="56"/>
      <c r="C130" s="92"/>
      <c r="D130" s="48"/>
      <c r="E130" s="50"/>
      <c r="F130" s="48"/>
      <c r="G130" s="88"/>
      <c r="H130" s="88"/>
      <c r="I130" s="88"/>
      <c r="J130" s="88"/>
      <c r="K130" s="88"/>
      <c r="L130" s="88"/>
    </row>
    <row r="131" spans="1:12" s="2" customFormat="1" ht="19.5" customHeight="1">
      <c r="A131" s="46" t="s">
        <v>594</v>
      </c>
      <c r="B131" s="56"/>
      <c r="C131" s="92">
        <v>3150.6</v>
      </c>
      <c r="D131" s="48"/>
      <c r="E131" s="50"/>
      <c r="F131" s="48"/>
      <c r="G131" s="88"/>
      <c r="H131" s="88"/>
      <c r="I131" s="88"/>
      <c r="J131" s="88"/>
      <c r="K131" s="88"/>
      <c r="L131" s="88"/>
    </row>
    <row r="132" spans="1:12" s="2" customFormat="1" ht="19.5" customHeight="1">
      <c r="A132" s="46" t="s">
        <v>79</v>
      </c>
      <c r="B132" s="56"/>
      <c r="C132" s="92"/>
      <c r="D132" s="48"/>
      <c r="E132" s="50"/>
      <c r="F132" s="48"/>
      <c r="G132" s="88"/>
      <c r="H132" s="88"/>
      <c r="I132" s="88"/>
      <c r="J132" s="88"/>
      <c r="K132" s="88"/>
      <c r="L132" s="88"/>
    </row>
    <row r="133" spans="1:12" s="2" customFormat="1" ht="19.5" customHeight="1">
      <c r="A133" s="46" t="s">
        <v>595</v>
      </c>
      <c r="B133" s="56"/>
      <c r="C133" s="92">
        <v>2500</v>
      </c>
      <c r="D133" s="48"/>
      <c r="E133" s="50"/>
      <c r="F133" s="48"/>
      <c r="G133" s="88"/>
      <c r="H133" s="88"/>
      <c r="I133" s="88"/>
      <c r="J133" s="88"/>
      <c r="K133" s="88"/>
      <c r="L133" s="88"/>
    </row>
    <row r="134" spans="1:12" s="9" customFormat="1" ht="28.5" customHeight="1">
      <c r="A134" s="20" t="s">
        <v>24</v>
      </c>
      <c r="B134" s="60">
        <v>15000</v>
      </c>
      <c r="C134" s="60">
        <v>0</v>
      </c>
      <c r="D134" s="11">
        <f t="shared" si="2"/>
        <v>15000</v>
      </c>
      <c r="E134" s="12">
        <f t="shared" si="3"/>
        <v>0</v>
      </c>
      <c r="F134" s="11">
        <v>13960.5</v>
      </c>
      <c r="G134" s="34"/>
      <c r="H134" s="34"/>
      <c r="I134" s="34"/>
      <c r="J134" s="34"/>
      <c r="K134" s="34"/>
      <c r="L134" s="40"/>
    </row>
    <row r="135" spans="1:12" s="112" customFormat="1" ht="33.75" customHeight="1">
      <c r="A135" s="169" t="s">
        <v>97</v>
      </c>
      <c r="B135" s="167">
        <f>SUM(B126,B128,B129,B134)</f>
        <v>55000</v>
      </c>
      <c r="C135" s="167">
        <f>SUM(C126,C128,C129,C134)</f>
        <v>6386.68</v>
      </c>
      <c r="D135" s="167">
        <f t="shared" si="2"/>
        <v>48613.32</v>
      </c>
      <c r="E135" s="168">
        <f t="shared" si="3"/>
        <v>11.612145454545455</v>
      </c>
      <c r="F135" s="167">
        <f>SUM(F126:F134)</f>
        <v>52867.78999999999</v>
      </c>
      <c r="G135" s="34"/>
      <c r="H135" s="34"/>
      <c r="I135" s="34"/>
      <c r="J135" s="34"/>
      <c r="K135" s="34"/>
      <c r="L135" s="40"/>
    </row>
    <row r="136" spans="1:12" s="9" customFormat="1" ht="24.75" customHeight="1">
      <c r="A136" s="20" t="s">
        <v>25</v>
      </c>
      <c r="B136" s="60">
        <v>10000</v>
      </c>
      <c r="C136" s="60">
        <f>C137</f>
        <v>2650</v>
      </c>
      <c r="D136" s="11">
        <f t="shared" si="2"/>
        <v>7350</v>
      </c>
      <c r="E136" s="12">
        <f t="shared" si="3"/>
        <v>26.5</v>
      </c>
      <c r="F136" s="11">
        <v>7358.21</v>
      </c>
      <c r="G136" s="34"/>
      <c r="H136" s="34"/>
      <c r="I136" s="34"/>
      <c r="J136" s="34"/>
      <c r="K136" s="34"/>
      <c r="L136" s="40"/>
    </row>
    <row r="137" spans="1:12" s="2" customFormat="1" ht="19.5" customHeight="1">
      <c r="A137" s="46" t="s">
        <v>26</v>
      </c>
      <c r="B137" s="49"/>
      <c r="C137" s="49">
        <v>2650</v>
      </c>
      <c r="D137" s="48"/>
      <c r="E137" s="50"/>
      <c r="F137" s="48"/>
      <c r="G137" s="88"/>
      <c r="H137" s="88"/>
      <c r="I137" s="88"/>
      <c r="J137" s="88"/>
      <c r="K137" s="88"/>
      <c r="L137" s="88"/>
    </row>
    <row r="138" spans="1:12" s="112" customFormat="1" ht="30" customHeight="1">
      <c r="A138" s="169" t="s">
        <v>98</v>
      </c>
      <c r="B138" s="166">
        <f>B136</f>
        <v>10000</v>
      </c>
      <c r="C138" s="166">
        <f>C136</f>
        <v>2650</v>
      </c>
      <c r="D138" s="167">
        <f t="shared" si="2"/>
        <v>7350</v>
      </c>
      <c r="E138" s="168">
        <f t="shared" si="3"/>
        <v>26.5</v>
      </c>
      <c r="F138" s="167">
        <f>F136</f>
        <v>7358.21</v>
      </c>
      <c r="G138" s="34"/>
      <c r="H138" s="34"/>
      <c r="I138" s="34"/>
      <c r="J138" s="34"/>
      <c r="K138" s="34"/>
      <c r="L138" s="40"/>
    </row>
    <row r="139" spans="1:12" s="121" customFormat="1" ht="37.5" customHeight="1">
      <c r="A139" s="199" t="s">
        <v>36</v>
      </c>
      <c r="B139" s="296">
        <f>SUM(B135,B138)</f>
        <v>65000</v>
      </c>
      <c r="C139" s="296">
        <f>SUM(C135,C138)</f>
        <v>9036.68</v>
      </c>
      <c r="D139" s="296">
        <f t="shared" si="2"/>
        <v>55963.32</v>
      </c>
      <c r="E139" s="301">
        <f t="shared" si="3"/>
        <v>13.902584615384617</v>
      </c>
      <c r="F139" s="296">
        <f>SUM(F135,F138)</f>
        <v>60225.99999999999</v>
      </c>
      <c r="G139" s="279"/>
      <c r="H139" s="63"/>
      <c r="I139" s="63"/>
      <c r="J139" s="63"/>
      <c r="K139" s="63"/>
      <c r="L139" s="26"/>
    </row>
    <row r="140" spans="1:12" s="9" customFormat="1" ht="30" customHeight="1">
      <c r="A140" s="30" t="s">
        <v>173</v>
      </c>
      <c r="B140" s="60"/>
      <c r="C140" s="60"/>
      <c r="D140" s="11"/>
      <c r="E140" s="12"/>
      <c r="F140" s="11"/>
      <c r="G140" s="279"/>
      <c r="H140" s="63"/>
      <c r="I140" s="63"/>
      <c r="J140" s="63"/>
      <c r="K140" s="63"/>
      <c r="L140" s="26"/>
    </row>
    <row r="141" spans="1:12" s="9" customFormat="1" ht="24.75" customHeight="1">
      <c r="A141" s="18" t="s">
        <v>17</v>
      </c>
      <c r="B141" s="19">
        <v>5000</v>
      </c>
      <c r="C141" s="19">
        <v>0</v>
      </c>
      <c r="D141" s="14">
        <f t="shared" si="2"/>
        <v>5000</v>
      </c>
      <c r="E141" s="15">
        <f t="shared" si="3"/>
        <v>0</v>
      </c>
      <c r="F141" s="14">
        <v>0</v>
      </c>
      <c r="G141" s="279"/>
      <c r="H141" s="63"/>
      <c r="I141" s="63"/>
      <c r="J141" s="63"/>
      <c r="K141" s="63"/>
      <c r="L141" s="26"/>
    </row>
    <row r="142" spans="1:12" s="9" customFormat="1" ht="24.75" customHeight="1">
      <c r="A142" s="20" t="s">
        <v>22</v>
      </c>
      <c r="B142" s="60">
        <v>15000</v>
      </c>
      <c r="C142" s="60">
        <v>0</v>
      </c>
      <c r="D142" s="11">
        <f t="shared" si="2"/>
        <v>15000</v>
      </c>
      <c r="E142" s="12">
        <f t="shared" si="3"/>
        <v>0</v>
      </c>
      <c r="F142" s="11">
        <v>18255.76</v>
      </c>
      <c r="G142" s="282"/>
      <c r="H142" s="79"/>
      <c r="I142" s="79"/>
      <c r="J142" s="79"/>
      <c r="K142" s="79"/>
      <c r="L142" s="26"/>
    </row>
    <row r="143" spans="1:12" s="9" customFormat="1" ht="24.75" customHeight="1">
      <c r="A143" s="20" t="s">
        <v>24</v>
      </c>
      <c r="B143" s="60">
        <v>35000</v>
      </c>
      <c r="C143" s="60">
        <v>0</v>
      </c>
      <c r="D143" s="11">
        <f t="shared" si="2"/>
        <v>35000</v>
      </c>
      <c r="E143" s="12">
        <f t="shared" si="3"/>
        <v>0</v>
      </c>
      <c r="F143" s="11">
        <v>33652.8</v>
      </c>
      <c r="G143" s="282"/>
      <c r="H143" s="79"/>
      <c r="I143" s="79"/>
      <c r="J143" s="79"/>
      <c r="K143" s="79"/>
      <c r="L143" s="26"/>
    </row>
    <row r="144" spans="1:12" s="112" customFormat="1" ht="35.25" customHeight="1">
      <c r="A144" s="169" t="s">
        <v>97</v>
      </c>
      <c r="B144" s="166">
        <f>SUM(B141,B142,B143)</f>
        <v>55000</v>
      </c>
      <c r="C144" s="166">
        <f>SUM(C141,C142,C143)</f>
        <v>0</v>
      </c>
      <c r="D144" s="167">
        <f t="shared" si="2"/>
        <v>55000</v>
      </c>
      <c r="E144" s="168">
        <f t="shared" si="3"/>
        <v>0</v>
      </c>
      <c r="F144" s="167">
        <f>SUM(F141:F143)</f>
        <v>51908.56</v>
      </c>
      <c r="G144" s="279"/>
      <c r="H144" s="63"/>
      <c r="I144" s="63"/>
      <c r="J144" s="63"/>
      <c r="K144" s="63"/>
      <c r="L144" s="26"/>
    </row>
    <row r="145" spans="1:12" s="121" customFormat="1" ht="37.5" customHeight="1">
      <c r="A145" s="195" t="s">
        <v>37</v>
      </c>
      <c r="B145" s="288">
        <f>SUM(B144)</f>
        <v>55000</v>
      </c>
      <c r="C145" s="288">
        <f>SUM(C144)</f>
        <v>0</v>
      </c>
      <c r="D145" s="288">
        <f t="shared" si="2"/>
        <v>55000</v>
      </c>
      <c r="E145" s="289">
        <f t="shared" si="3"/>
        <v>0</v>
      </c>
      <c r="F145" s="288">
        <f>SUM(F144)</f>
        <v>51908.56</v>
      </c>
      <c r="G145" s="279"/>
      <c r="H145" s="63"/>
      <c r="I145" s="63"/>
      <c r="J145" s="63"/>
      <c r="K145" s="63"/>
      <c r="L145" s="26"/>
    </row>
    <row r="146" spans="1:12" s="9" customFormat="1" ht="30" customHeight="1">
      <c r="A146" s="18" t="s">
        <v>38</v>
      </c>
      <c r="B146" s="19"/>
      <c r="C146" s="19"/>
      <c r="D146" s="11"/>
      <c r="E146" s="12"/>
      <c r="F146" s="11"/>
      <c r="G146" s="279"/>
      <c r="H146" s="63"/>
      <c r="I146" s="63"/>
      <c r="J146" s="63"/>
      <c r="K146" s="63"/>
      <c r="L146" s="26"/>
    </row>
    <row r="147" spans="1:12" s="9" customFormat="1" ht="24.75" customHeight="1">
      <c r="A147" s="18" t="s">
        <v>20</v>
      </c>
      <c r="B147" s="19">
        <v>5000</v>
      </c>
      <c r="C147" s="19">
        <v>0</v>
      </c>
      <c r="D147" s="14">
        <f t="shared" si="2"/>
        <v>5000</v>
      </c>
      <c r="E147" s="15">
        <f t="shared" si="3"/>
        <v>0</v>
      </c>
      <c r="F147" s="14">
        <v>0</v>
      </c>
      <c r="G147" s="279"/>
      <c r="H147" s="63"/>
      <c r="I147" s="63"/>
      <c r="J147" s="63"/>
      <c r="K147" s="63"/>
      <c r="L147" s="26"/>
    </row>
    <row r="148" spans="1:12" s="9" customFormat="1" ht="24.75" customHeight="1">
      <c r="A148" s="20" t="s">
        <v>22</v>
      </c>
      <c r="B148" s="11">
        <v>0</v>
      </c>
      <c r="C148" s="60">
        <v>0</v>
      </c>
      <c r="D148" s="11">
        <f t="shared" si="2"/>
        <v>0</v>
      </c>
      <c r="E148" s="12"/>
      <c r="F148" s="11">
        <v>5040.96</v>
      </c>
      <c r="G148" s="279"/>
      <c r="H148" s="63"/>
      <c r="I148" s="63"/>
      <c r="J148" s="63"/>
      <c r="K148" s="63"/>
      <c r="L148" s="26"/>
    </row>
    <row r="149" spans="1:12" s="112" customFormat="1" ht="30" customHeight="1">
      <c r="A149" s="169" t="s">
        <v>97</v>
      </c>
      <c r="B149" s="166">
        <f>SUM(B147,B148)</f>
        <v>5000</v>
      </c>
      <c r="C149" s="166">
        <f>SUM(C147,C148)</f>
        <v>0</v>
      </c>
      <c r="D149" s="167">
        <f t="shared" si="2"/>
        <v>5000</v>
      </c>
      <c r="E149" s="168">
        <f t="shared" si="3"/>
        <v>0</v>
      </c>
      <c r="F149" s="167">
        <f>SUM(F147:F148)</f>
        <v>5040.96</v>
      </c>
      <c r="G149" s="279"/>
      <c r="H149" s="63"/>
      <c r="I149" s="63"/>
      <c r="J149" s="63"/>
      <c r="K149" s="63"/>
      <c r="L149" s="26"/>
    </row>
    <row r="150" spans="1:6" s="135" customFormat="1" ht="24.75" customHeight="1">
      <c r="A150" s="189" t="s">
        <v>120</v>
      </c>
      <c r="B150" s="190">
        <v>12000</v>
      </c>
      <c r="C150" s="191">
        <f>SUM(C151:C152)</f>
        <v>4474.94</v>
      </c>
      <c r="D150" s="192">
        <f t="shared" si="2"/>
        <v>7525.06</v>
      </c>
      <c r="E150" s="12">
        <f t="shared" si="3"/>
        <v>37.29116666666666</v>
      </c>
      <c r="F150" s="193">
        <v>8668.3</v>
      </c>
    </row>
    <row r="151" spans="1:6" s="135" customFormat="1" ht="19.5" customHeight="1">
      <c r="A151" s="176" t="s">
        <v>596</v>
      </c>
      <c r="B151" s="177"/>
      <c r="C151" s="178">
        <v>1146.8</v>
      </c>
      <c r="D151" s="179"/>
      <c r="E151" s="50"/>
      <c r="F151" s="180"/>
    </row>
    <row r="152" spans="1:6" s="135" customFormat="1" ht="19.5" customHeight="1">
      <c r="A152" s="176" t="s">
        <v>536</v>
      </c>
      <c r="B152" s="177"/>
      <c r="C152" s="178">
        <v>3328.14</v>
      </c>
      <c r="D152" s="179"/>
      <c r="E152" s="50"/>
      <c r="F152" s="180"/>
    </row>
    <row r="153" spans="1:6" s="136" customFormat="1" ht="26.25" customHeight="1">
      <c r="A153" s="181" t="s">
        <v>121</v>
      </c>
      <c r="B153" s="182">
        <f>SUM(B150)</f>
        <v>12000</v>
      </c>
      <c r="C153" s="182">
        <f>SUM(C150)</f>
        <v>4474.94</v>
      </c>
      <c r="D153" s="182">
        <f t="shared" si="2"/>
        <v>7525.06</v>
      </c>
      <c r="E153" s="183">
        <f t="shared" si="3"/>
        <v>37.29116666666666</v>
      </c>
      <c r="F153" s="182">
        <f>SUM(F150)</f>
        <v>8668.3</v>
      </c>
    </row>
    <row r="154" spans="1:12" s="9" customFormat="1" ht="30" customHeight="1">
      <c r="A154" s="31" t="s">
        <v>39</v>
      </c>
      <c r="B154" s="94">
        <v>3000</v>
      </c>
      <c r="C154" s="94">
        <v>0</v>
      </c>
      <c r="D154" s="21">
        <f t="shared" si="2"/>
        <v>3000</v>
      </c>
      <c r="E154" s="32">
        <f t="shared" si="3"/>
        <v>0</v>
      </c>
      <c r="F154" s="21">
        <v>379</v>
      </c>
      <c r="G154" s="279"/>
      <c r="H154" s="63"/>
      <c r="I154" s="63"/>
      <c r="J154" s="63"/>
      <c r="K154" s="63"/>
      <c r="L154" s="26"/>
    </row>
    <row r="155" spans="1:12" s="112" customFormat="1" ht="26.25" customHeight="1">
      <c r="A155" s="169" t="s">
        <v>98</v>
      </c>
      <c r="B155" s="166">
        <f>B154</f>
        <v>3000</v>
      </c>
      <c r="C155" s="166">
        <f>C154</f>
        <v>0</v>
      </c>
      <c r="D155" s="167">
        <f t="shared" si="2"/>
        <v>3000</v>
      </c>
      <c r="E155" s="168">
        <f t="shared" si="3"/>
        <v>0</v>
      </c>
      <c r="F155" s="167">
        <f>F154</f>
        <v>379</v>
      </c>
      <c r="G155" s="279"/>
      <c r="H155" s="63"/>
      <c r="I155" s="63"/>
      <c r="J155" s="63"/>
      <c r="K155" s="63"/>
      <c r="L155" s="26"/>
    </row>
    <row r="156" spans="1:12" s="121" customFormat="1" ht="29.25" customHeight="1">
      <c r="A156" s="195" t="s">
        <v>40</v>
      </c>
      <c r="B156" s="288">
        <f>SUM(B149,B155,B153)</f>
        <v>20000</v>
      </c>
      <c r="C156" s="288">
        <f>SUM(C149,C155,C153)</f>
        <v>4474.94</v>
      </c>
      <c r="D156" s="288">
        <f t="shared" si="2"/>
        <v>15525.060000000001</v>
      </c>
      <c r="E156" s="289">
        <f t="shared" si="3"/>
        <v>22.374699999999997</v>
      </c>
      <c r="F156" s="288">
        <f>SUM(F149,F155,F153)</f>
        <v>14088.259999999998</v>
      </c>
      <c r="G156" s="279"/>
      <c r="H156" s="63"/>
      <c r="I156" s="63"/>
      <c r="J156" s="63"/>
      <c r="K156" s="63"/>
      <c r="L156" s="26"/>
    </row>
    <row r="157" spans="1:12" s="9" customFormat="1" ht="30" customHeight="1">
      <c r="A157" s="29" t="s">
        <v>41</v>
      </c>
      <c r="B157" s="19"/>
      <c r="C157" s="19"/>
      <c r="D157" s="14"/>
      <c r="E157" s="15"/>
      <c r="F157" s="14"/>
      <c r="G157" s="279"/>
      <c r="H157" s="63"/>
      <c r="I157" s="63"/>
      <c r="J157" s="63"/>
      <c r="K157" s="63"/>
      <c r="L157" s="26"/>
    </row>
    <row r="158" spans="1:12" s="39" customFormat="1" ht="24.75" customHeight="1">
      <c r="A158" s="20" t="s">
        <v>42</v>
      </c>
      <c r="B158" s="60">
        <v>12000</v>
      </c>
      <c r="C158" s="60">
        <f>SUM(C159:C160)</f>
        <v>8716.2</v>
      </c>
      <c r="D158" s="11">
        <f t="shared" si="2"/>
        <v>3283.7999999999993</v>
      </c>
      <c r="E158" s="12">
        <f t="shared" si="3"/>
        <v>72.635</v>
      </c>
      <c r="F158" s="11">
        <v>11737.02</v>
      </c>
      <c r="G158" s="279"/>
      <c r="H158" s="63"/>
      <c r="I158" s="63"/>
      <c r="J158" s="63"/>
      <c r="K158" s="63"/>
      <c r="L158" s="26"/>
    </row>
    <row r="159" spans="1:12" s="39" customFormat="1" ht="21.75" customHeight="1">
      <c r="A159" s="78" t="s">
        <v>537</v>
      </c>
      <c r="B159" s="49"/>
      <c r="C159" s="49">
        <v>2495.46</v>
      </c>
      <c r="D159" s="48"/>
      <c r="E159" s="50"/>
      <c r="F159" s="48"/>
      <c r="G159" s="282"/>
      <c r="H159" s="79"/>
      <c r="I159" s="79"/>
      <c r="J159" s="79"/>
      <c r="K159" s="79"/>
      <c r="L159" s="26"/>
    </row>
    <row r="160" spans="1:12" s="39" customFormat="1" ht="21.75" customHeight="1">
      <c r="A160" s="78" t="s">
        <v>538</v>
      </c>
      <c r="B160" s="49"/>
      <c r="C160" s="49">
        <v>6220.74</v>
      </c>
      <c r="D160" s="48"/>
      <c r="E160" s="50"/>
      <c r="F160" s="48"/>
      <c r="G160" s="282"/>
      <c r="H160" s="79"/>
      <c r="I160" s="79"/>
      <c r="J160" s="79"/>
      <c r="K160" s="79"/>
      <c r="L160" s="26"/>
    </row>
    <row r="161" spans="1:12" s="124" customFormat="1" ht="26.25" customHeight="1">
      <c r="A161" s="123" t="s">
        <v>102</v>
      </c>
      <c r="B161" s="166">
        <f>B158</f>
        <v>12000</v>
      </c>
      <c r="C161" s="166">
        <f>C158</f>
        <v>8716.2</v>
      </c>
      <c r="D161" s="167">
        <f t="shared" si="2"/>
        <v>3283.7999999999993</v>
      </c>
      <c r="E161" s="168">
        <f t="shared" si="3"/>
        <v>72.635</v>
      </c>
      <c r="F161" s="167">
        <f>F158</f>
        <v>11737.02</v>
      </c>
      <c r="G161" s="279"/>
      <c r="H161" s="63"/>
      <c r="I161" s="63"/>
      <c r="J161" s="63"/>
      <c r="K161" s="63"/>
      <c r="L161" s="65"/>
    </row>
    <row r="162" spans="1:12" s="39" customFormat="1" ht="24.75" customHeight="1">
      <c r="A162" s="18" t="s">
        <v>43</v>
      </c>
      <c r="B162" s="14">
        <v>14000</v>
      </c>
      <c r="C162" s="14">
        <v>0</v>
      </c>
      <c r="D162" s="14">
        <f t="shared" si="2"/>
        <v>14000</v>
      </c>
      <c r="E162" s="15">
        <f t="shared" si="3"/>
        <v>0</v>
      </c>
      <c r="F162" s="14">
        <v>50239.48</v>
      </c>
      <c r="G162" s="284"/>
      <c r="H162" s="101"/>
      <c r="I162" s="101"/>
      <c r="J162" s="101"/>
      <c r="K162" s="101"/>
      <c r="L162" s="26"/>
    </row>
    <row r="163" spans="1:12" s="125" customFormat="1" ht="21.75" customHeight="1">
      <c r="A163" s="169" t="s">
        <v>103</v>
      </c>
      <c r="B163" s="167">
        <f>B162</f>
        <v>14000</v>
      </c>
      <c r="C163" s="167">
        <f>C162</f>
        <v>0</v>
      </c>
      <c r="D163" s="167">
        <f t="shared" si="2"/>
        <v>14000</v>
      </c>
      <c r="E163" s="168">
        <f t="shared" si="3"/>
        <v>0</v>
      </c>
      <c r="F163" s="167">
        <f>F162</f>
        <v>50239.48</v>
      </c>
      <c r="G163" s="279"/>
      <c r="H163" s="63"/>
      <c r="I163" s="63"/>
      <c r="J163" s="63"/>
      <c r="K163" s="63"/>
      <c r="L163" s="152"/>
    </row>
    <row r="164" spans="1:12" s="127" customFormat="1" ht="26.25" customHeight="1">
      <c r="A164" s="195" t="s">
        <v>44</v>
      </c>
      <c r="B164" s="288">
        <f>SUM(B161,B163)</f>
        <v>26000</v>
      </c>
      <c r="C164" s="288">
        <f>SUM(C161,C163)</f>
        <v>8716.2</v>
      </c>
      <c r="D164" s="288">
        <f t="shared" si="2"/>
        <v>17283.8</v>
      </c>
      <c r="E164" s="289">
        <f t="shared" si="3"/>
        <v>33.52384615384615</v>
      </c>
      <c r="F164" s="288">
        <f>SUM(F161,F163)</f>
        <v>61976.5</v>
      </c>
      <c r="G164" s="281"/>
      <c r="H164" s="64"/>
      <c r="I164" s="64"/>
      <c r="J164" s="64"/>
      <c r="K164" s="64"/>
      <c r="L164" s="26"/>
    </row>
    <row r="165" spans="1:12" s="39" customFormat="1" ht="38.25" customHeight="1">
      <c r="A165" s="86" t="s">
        <v>56</v>
      </c>
      <c r="B165" s="95"/>
      <c r="C165" s="95"/>
      <c r="D165" s="23"/>
      <c r="E165" s="35"/>
      <c r="F165" s="23"/>
      <c r="G165" s="279"/>
      <c r="H165" s="63"/>
      <c r="I165" s="63"/>
      <c r="J165" s="63"/>
      <c r="K165" s="63"/>
      <c r="L165" s="26"/>
    </row>
    <row r="166" spans="1:12" s="39" customFormat="1" ht="29.25" customHeight="1">
      <c r="A166" s="33" t="s">
        <v>32</v>
      </c>
      <c r="B166" s="94">
        <v>0</v>
      </c>
      <c r="C166" s="94">
        <v>0</v>
      </c>
      <c r="D166" s="11">
        <f t="shared" si="2"/>
        <v>0</v>
      </c>
      <c r="E166" s="12"/>
      <c r="F166" s="11">
        <v>242568.69</v>
      </c>
      <c r="G166" s="282"/>
      <c r="H166" s="79"/>
      <c r="I166" s="79"/>
      <c r="J166" s="79"/>
      <c r="K166" s="79"/>
      <c r="L166" s="26"/>
    </row>
    <row r="167" spans="1:12" s="128" customFormat="1" ht="34.5" customHeight="1">
      <c r="A167" s="169" t="s">
        <v>101</v>
      </c>
      <c r="B167" s="166">
        <f>B166</f>
        <v>0</v>
      </c>
      <c r="C167" s="166">
        <f>C166</f>
        <v>0</v>
      </c>
      <c r="D167" s="219">
        <f t="shared" si="2"/>
        <v>0</v>
      </c>
      <c r="E167" s="168"/>
      <c r="F167" s="167">
        <f>F166</f>
        <v>242568.69</v>
      </c>
      <c r="G167" s="88"/>
      <c r="H167" s="88"/>
      <c r="I167" s="88"/>
      <c r="J167" s="88"/>
      <c r="K167" s="88"/>
      <c r="L167" s="99"/>
    </row>
    <row r="168" spans="1:12" s="127" customFormat="1" ht="38.25" customHeight="1">
      <c r="A168" s="199" t="s">
        <v>49</v>
      </c>
      <c r="B168" s="197">
        <f>SUM(B167)</f>
        <v>0</v>
      </c>
      <c r="C168" s="197">
        <f>SUM(C167)</f>
        <v>0</v>
      </c>
      <c r="D168" s="197">
        <f t="shared" si="2"/>
        <v>0</v>
      </c>
      <c r="E168" s="198"/>
      <c r="F168" s="197">
        <f>SUM(F167)</f>
        <v>242568.69</v>
      </c>
      <c r="G168" s="152"/>
      <c r="H168" s="152"/>
      <c r="I168" s="152"/>
      <c r="J168" s="152"/>
      <c r="K168" s="152"/>
      <c r="L168" s="26"/>
    </row>
    <row r="169" spans="1:12" s="39" customFormat="1" ht="30" customHeight="1">
      <c r="A169" s="33" t="s">
        <v>57</v>
      </c>
      <c r="B169" s="94"/>
      <c r="C169" s="94"/>
      <c r="D169" s="21"/>
      <c r="E169" s="32"/>
      <c r="F169" s="21"/>
      <c r="G169" s="34"/>
      <c r="H169" s="34"/>
      <c r="I169" s="34"/>
      <c r="J169" s="34"/>
      <c r="K169" s="34"/>
      <c r="L169" s="26"/>
    </row>
    <row r="170" spans="1:12" s="39" customFormat="1" ht="24.75" customHeight="1">
      <c r="A170" s="33" t="s">
        <v>27</v>
      </c>
      <c r="B170" s="94">
        <v>480000</v>
      </c>
      <c r="C170" s="94">
        <v>383271.63</v>
      </c>
      <c r="D170" s="11">
        <f aca="true" t="shared" si="4" ref="D170:D233">B170-C170</f>
        <v>96728.37</v>
      </c>
      <c r="E170" s="12">
        <f>C170/B170*100</f>
        <v>79.84825625</v>
      </c>
      <c r="F170" s="11">
        <v>473956.39</v>
      </c>
      <c r="G170" s="26"/>
      <c r="H170" s="26"/>
      <c r="I170" s="26"/>
      <c r="J170" s="26"/>
      <c r="K170" s="26"/>
      <c r="L170" s="26"/>
    </row>
    <row r="171" spans="1:12" s="126" customFormat="1" ht="30" customHeight="1">
      <c r="A171" s="129" t="s">
        <v>98</v>
      </c>
      <c r="B171" s="108">
        <f>B170</f>
        <v>480000</v>
      </c>
      <c r="C171" s="108">
        <f>C170</f>
        <v>383271.63</v>
      </c>
      <c r="D171" s="109">
        <f t="shared" si="4"/>
        <v>96728.37</v>
      </c>
      <c r="E171" s="110">
        <f>C171/B171*100</f>
        <v>79.84825625</v>
      </c>
      <c r="F171" s="109">
        <f>F170</f>
        <v>473956.39</v>
      </c>
      <c r="G171" s="26"/>
      <c r="H171" s="26"/>
      <c r="I171" s="26"/>
      <c r="J171" s="26"/>
      <c r="K171" s="26"/>
      <c r="L171" s="26"/>
    </row>
    <row r="172" spans="1:12" s="127" customFormat="1" ht="34.5" customHeight="1">
      <c r="A172" s="195" t="s">
        <v>50</v>
      </c>
      <c r="B172" s="196">
        <f>B171</f>
        <v>480000</v>
      </c>
      <c r="C172" s="196">
        <f>C171</f>
        <v>383271.63</v>
      </c>
      <c r="D172" s="197">
        <f t="shared" si="4"/>
        <v>96728.37</v>
      </c>
      <c r="E172" s="198">
        <f>C172/B172*100</f>
        <v>79.84825625</v>
      </c>
      <c r="F172" s="197">
        <f>F171</f>
        <v>473956.39</v>
      </c>
      <c r="G172" s="26"/>
      <c r="H172" s="26"/>
      <c r="I172" s="26"/>
      <c r="J172" s="26"/>
      <c r="K172" s="26"/>
      <c r="L172" s="26"/>
    </row>
    <row r="173" spans="1:12" s="39" customFormat="1" ht="34.5" customHeight="1">
      <c r="A173" s="33" t="s">
        <v>70</v>
      </c>
      <c r="B173" s="94"/>
      <c r="C173" s="94"/>
      <c r="D173" s="21"/>
      <c r="E173" s="32"/>
      <c r="F173" s="21"/>
      <c r="G173" s="26"/>
      <c r="H173" s="26"/>
      <c r="I173" s="26"/>
      <c r="J173" s="26"/>
      <c r="K173" s="26"/>
      <c r="L173" s="26"/>
    </row>
    <row r="174" spans="1:11" s="100" customFormat="1" ht="24.75" customHeight="1">
      <c r="A174" s="31" t="s">
        <v>81</v>
      </c>
      <c r="B174" s="21">
        <v>0</v>
      </c>
      <c r="C174" s="94">
        <v>0</v>
      </c>
      <c r="D174" s="21">
        <f t="shared" si="4"/>
        <v>0</v>
      </c>
      <c r="E174" s="32"/>
      <c r="F174" s="21">
        <v>37971.57</v>
      </c>
      <c r="G174" s="40"/>
      <c r="H174" s="40"/>
      <c r="I174" s="40"/>
      <c r="J174" s="40"/>
      <c r="K174" s="40"/>
    </row>
    <row r="175" spans="1:11" s="100" customFormat="1" ht="24.75" customHeight="1">
      <c r="A175" s="31" t="s">
        <v>77</v>
      </c>
      <c r="B175" s="21">
        <v>0</v>
      </c>
      <c r="C175" s="94">
        <v>0</v>
      </c>
      <c r="D175" s="21">
        <f t="shared" si="4"/>
        <v>0</v>
      </c>
      <c r="E175" s="32"/>
      <c r="F175" s="21">
        <v>302097.63</v>
      </c>
      <c r="G175" s="40"/>
      <c r="H175" s="40"/>
      <c r="I175" s="40"/>
      <c r="J175" s="40"/>
      <c r="K175" s="40"/>
    </row>
    <row r="176" spans="1:12" s="126" customFormat="1" ht="30" customHeight="1">
      <c r="A176" s="174" t="s">
        <v>101</v>
      </c>
      <c r="B176" s="166">
        <f>SUM(B174,B175)</f>
        <v>0</v>
      </c>
      <c r="C176" s="166">
        <f>SUM(C174,C175)</f>
        <v>0</v>
      </c>
      <c r="D176" s="167">
        <f t="shared" si="4"/>
        <v>0</v>
      </c>
      <c r="E176" s="168"/>
      <c r="F176" s="167">
        <f>SUM(F174:F175)</f>
        <v>340069.2</v>
      </c>
      <c r="G176" s="40"/>
      <c r="H176" s="40"/>
      <c r="I176" s="40"/>
      <c r="J176" s="40"/>
      <c r="K176" s="40"/>
      <c r="L176" s="100"/>
    </row>
    <row r="177" spans="1:12" s="127" customFormat="1" ht="34.5" customHeight="1">
      <c r="A177" s="195" t="s">
        <v>51</v>
      </c>
      <c r="B177" s="196">
        <f>SUM(B176)</f>
        <v>0</v>
      </c>
      <c r="C177" s="196">
        <f>SUM(C176)</f>
        <v>0</v>
      </c>
      <c r="D177" s="197">
        <f t="shared" si="4"/>
        <v>0</v>
      </c>
      <c r="E177" s="198"/>
      <c r="F177" s="197">
        <f>SUM(F176)</f>
        <v>340069.2</v>
      </c>
      <c r="G177" s="40"/>
      <c r="H177" s="40"/>
      <c r="I177" s="40"/>
      <c r="J177" s="40"/>
      <c r="K177" s="40"/>
      <c r="L177" s="100"/>
    </row>
    <row r="178" spans="1:12" s="39" customFormat="1" ht="34.5" customHeight="1">
      <c r="A178" s="33" t="s">
        <v>68</v>
      </c>
      <c r="B178" s="94"/>
      <c r="C178" s="94"/>
      <c r="D178" s="21"/>
      <c r="E178" s="32"/>
      <c r="F178" s="21"/>
      <c r="G178" s="26"/>
      <c r="H178" s="26"/>
      <c r="I178" s="26"/>
      <c r="J178" s="26"/>
      <c r="K178" s="26"/>
      <c r="L178" s="100"/>
    </row>
    <row r="179" spans="1:12" s="39" customFormat="1" ht="24.75" customHeight="1">
      <c r="A179" s="62" t="s">
        <v>19</v>
      </c>
      <c r="B179" s="95">
        <v>10000</v>
      </c>
      <c r="C179" s="95">
        <v>0</v>
      </c>
      <c r="D179" s="14">
        <f t="shared" si="4"/>
        <v>10000</v>
      </c>
      <c r="E179" s="15">
        <f aca="true" t="shared" si="5" ref="E179:E184">C179/B179*100</f>
        <v>0</v>
      </c>
      <c r="F179" s="14">
        <v>0</v>
      </c>
      <c r="G179" s="26"/>
      <c r="H179" s="26"/>
      <c r="I179" s="26"/>
      <c r="J179" s="26"/>
      <c r="K179" s="26"/>
      <c r="L179" s="100"/>
    </row>
    <row r="180" spans="1:12" s="39" customFormat="1" ht="24.75" customHeight="1">
      <c r="A180" s="62" t="s">
        <v>20</v>
      </c>
      <c r="B180" s="95">
        <v>10000</v>
      </c>
      <c r="C180" s="95">
        <v>0</v>
      </c>
      <c r="D180" s="14">
        <f t="shared" si="4"/>
        <v>10000</v>
      </c>
      <c r="E180" s="15">
        <f t="shared" si="5"/>
        <v>0</v>
      </c>
      <c r="F180" s="14">
        <v>6900.3</v>
      </c>
      <c r="G180" s="26"/>
      <c r="H180" s="26"/>
      <c r="I180" s="26"/>
      <c r="J180" s="26"/>
      <c r="K180" s="26"/>
      <c r="L180" s="100"/>
    </row>
    <row r="181" spans="1:12" s="39" customFormat="1" ht="24.75" customHeight="1">
      <c r="A181" s="31" t="s">
        <v>22</v>
      </c>
      <c r="B181" s="94">
        <v>20000</v>
      </c>
      <c r="C181" s="94">
        <v>0</v>
      </c>
      <c r="D181" s="11">
        <f t="shared" si="4"/>
        <v>20000</v>
      </c>
      <c r="E181" s="12">
        <f t="shared" si="5"/>
        <v>0</v>
      </c>
      <c r="F181" s="11">
        <v>29986.27</v>
      </c>
      <c r="G181" s="26"/>
      <c r="H181" s="26"/>
      <c r="I181" s="26"/>
      <c r="J181" s="26"/>
      <c r="K181" s="26"/>
      <c r="L181" s="100"/>
    </row>
    <row r="182" spans="1:12" s="39" customFormat="1" ht="24.75" customHeight="1">
      <c r="A182" s="31" t="s">
        <v>24</v>
      </c>
      <c r="B182" s="94">
        <v>10000</v>
      </c>
      <c r="C182" s="94">
        <v>0</v>
      </c>
      <c r="D182" s="11">
        <f t="shared" si="4"/>
        <v>10000</v>
      </c>
      <c r="E182" s="12">
        <f t="shared" si="5"/>
        <v>0</v>
      </c>
      <c r="F182" s="11">
        <v>7922.73</v>
      </c>
      <c r="G182" s="26"/>
      <c r="H182" s="26"/>
      <c r="I182" s="26"/>
      <c r="J182" s="26"/>
      <c r="K182" s="26"/>
      <c r="L182" s="100"/>
    </row>
    <row r="183" spans="1:12" s="126" customFormat="1" ht="30" customHeight="1">
      <c r="A183" s="169" t="s">
        <v>97</v>
      </c>
      <c r="B183" s="166">
        <f>SUM(B179,B180,B181,B182)</f>
        <v>50000</v>
      </c>
      <c r="C183" s="166">
        <f>SUM(C179,C180,C181,C182)</f>
        <v>0</v>
      </c>
      <c r="D183" s="167">
        <f t="shared" si="4"/>
        <v>50000</v>
      </c>
      <c r="E183" s="168">
        <f t="shared" si="5"/>
        <v>0</v>
      </c>
      <c r="F183" s="167">
        <f>SUM(F179:F182)</f>
        <v>44809.3</v>
      </c>
      <c r="G183" s="26"/>
      <c r="H183" s="26"/>
      <c r="I183" s="26"/>
      <c r="J183" s="26"/>
      <c r="K183" s="26"/>
      <c r="L183" s="100"/>
    </row>
    <row r="184" spans="1:12" s="220" customFormat="1" ht="34.5" customHeight="1">
      <c r="A184" s="199" t="s">
        <v>59</v>
      </c>
      <c r="B184" s="197">
        <f>SUM(B183)</f>
        <v>50000</v>
      </c>
      <c r="C184" s="197">
        <f>SUM(C183)</f>
        <v>0</v>
      </c>
      <c r="D184" s="197">
        <f t="shared" si="4"/>
        <v>50000</v>
      </c>
      <c r="E184" s="198">
        <f t="shared" si="5"/>
        <v>0</v>
      </c>
      <c r="F184" s="197">
        <f>SUM(F183)</f>
        <v>44809.3</v>
      </c>
      <c r="G184" s="99"/>
      <c r="H184" s="99"/>
      <c r="I184" s="99"/>
      <c r="J184" s="99"/>
      <c r="K184" s="99"/>
      <c r="L184" s="99"/>
    </row>
    <row r="185" spans="1:12" s="137" customFormat="1" ht="49.5" customHeight="1">
      <c r="A185" s="62" t="s">
        <v>563</v>
      </c>
      <c r="B185" s="95"/>
      <c r="C185" s="95"/>
      <c r="D185" s="187"/>
      <c r="E185" s="15"/>
      <c r="F185" s="251"/>
      <c r="G185" s="280"/>
      <c r="H185" s="146"/>
      <c r="I185" s="146"/>
      <c r="J185" s="146"/>
      <c r="K185" s="146"/>
      <c r="L185" s="34"/>
    </row>
    <row r="186" spans="1:12" s="138" customFormat="1" ht="24.75" customHeight="1">
      <c r="A186" s="62" t="s">
        <v>19</v>
      </c>
      <c r="B186" s="23">
        <v>0</v>
      </c>
      <c r="C186" s="23">
        <v>0</v>
      </c>
      <c r="D186" s="23">
        <f t="shared" si="4"/>
        <v>0</v>
      </c>
      <c r="E186" s="35"/>
      <c r="F186" s="23">
        <v>1968</v>
      </c>
      <c r="G186" s="147"/>
      <c r="H186" s="72"/>
      <c r="I186" s="72"/>
      <c r="J186" s="72"/>
      <c r="K186" s="72"/>
      <c r="L186" s="72"/>
    </row>
    <row r="187" spans="1:12" s="145" customFormat="1" ht="24.75" customHeight="1">
      <c r="A187" s="62" t="s">
        <v>20</v>
      </c>
      <c r="B187" s="23">
        <v>0</v>
      </c>
      <c r="C187" s="23">
        <v>0</v>
      </c>
      <c r="D187" s="23">
        <f t="shared" si="4"/>
        <v>0</v>
      </c>
      <c r="E187" s="35"/>
      <c r="F187" s="23">
        <v>15129</v>
      </c>
      <c r="G187" s="157"/>
      <c r="H187" s="158"/>
      <c r="I187" s="158"/>
      <c r="J187" s="158"/>
      <c r="K187" s="158"/>
      <c r="L187" s="158"/>
    </row>
    <row r="188" spans="1:12" s="145" customFormat="1" ht="24.75" customHeight="1">
      <c r="A188" s="62" t="s">
        <v>22</v>
      </c>
      <c r="B188" s="23">
        <v>0</v>
      </c>
      <c r="C188" s="23">
        <v>0</v>
      </c>
      <c r="D188" s="23">
        <f t="shared" si="4"/>
        <v>0</v>
      </c>
      <c r="E188" s="35"/>
      <c r="F188" s="23">
        <v>4860.06</v>
      </c>
      <c r="G188" s="157"/>
      <c r="H188" s="158"/>
      <c r="I188" s="158"/>
      <c r="J188" s="158"/>
      <c r="K188" s="158"/>
      <c r="L188" s="158"/>
    </row>
    <row r="189" spans="1:12" s="145" customFormat="1" ht="24.75" customHeight="1">
      <c r="A189" s="62" t="s">
        <v>24</v>
      </c>
      <c r="B189" s="23">
        <v>0</v>
      </c>
      <c r="C189" s="23">
        <v>0</v>
      </c>
      <c r="D189" s="23">
        <f t="shared" si="4"/>
        <v>0</v>
      </c>
      <c r="E189" s="35"/>
      <c r="F189" s="23">
        <v>17777.19</v>
      </c>
      <c r="G189" s="157"/>
      <c r="H189" s="158"/>
      <c r="I189" s="158"/>
      <c r="J189" s="158"/>
      <c r="K189" s="158"/>
      <c r="L189" s="158"/>
    </row>
    <row r="190" spans="1:12" s="145" customFormat="1" ht="24.75" customHeight="1">
      <c r="A190" s="62" t="s">
        <v>132</v>
      </c>
      <c r="B190" s="23">
        <v>0</v>
      </c>
      <c r="C190" s="23">
        <v>0</v>
      </c>
      <c r="D190" s="23">
        <f t="shared" si="4"/>
        <v>0</v>
      </c>
      <c r="E190" s="35"/>
      <c r="F190" s="23">
        <v>10636</v>
      </c>
      <c r="G190" s="157"/>
      <c r="H190" s="158"/>
      <c r="I190" s="158"/>
      <c r="J190" s="158"/>
      <c r="K190" s="158"/>
      <c r="L190" s="158"/>
    </row>
    <row r="191" spans="1:12" s="140" customFormat="1" ht="24.75" customHeight="1">
      <c r="A191" s="286" t="s">
        <v>25</v>
      </c>
      <c r="B191" s="23">
        <v>0</v>
      </c>
      <c r="C191" s="23">
        <v>0</v>
      </c>
      <c r="D191" s="23">
        <f t="shared" si="4"/>
        <v>0</v>
      </c>
      <c r="E191" s="35"/>
      <c r="F191" s="23">
        <v>46970</v>
      </c>
      <c r="G191" s="26"/>
      <c r="H191" s="26"/>
      <c r="I191" s="26"/>
      <c r="J191" s="26"/>
      <c r="K191" s="26"/>
      <c r="L191" s="40"/>
    </row>
    <row r="192" spans="1:12" s="141" customFormat="1" ht="34.5" customHeight="1">
      <c r="A192" s="195" t="s">
        <v>131</v>
      </c>
      <c r="B192" s="197">
        <f>SUM(B185)</f>
        <v>0</v>
      </c>
      <c r="C192" s="196">
        <f>SUM(C186+C187+C188+C189+C190+C191)</f>
        <v>0</v>
      </c>
      <c r="D192" s="197">
        <f t="shared" si="4"/>
        <v>0</v>
      </c>
      <c r="E192" s="198"/>
      <c r="F192" s="197">
        <f>SUM(F186:F191)</f>
        <v>97340.25</v>
      </c>
      <c r="G192" s="148"/>
      <c r="H192" s="148"/>
      <c r="I192" s="148"/>
      <c r="J192" s="148"/>
      <c r="K192" s="148"/>
      <c r="L192" s="34"/>
    </row>
    <row r="193" spans="1:12" s="39" customFormat="1" ht="30" customHeight="1">
      <c r="A193" s="33" t="s">
        <v>54</v>
      </c>
      <c r="B193" s="94"/>
      <c r="C193" s="94"/>
      <c r="D193" s="21"/>
      <c r="E193" s="35"/>
      <c r="F193" s="23"/>
      <c r="G193" s="26"/>
      <c r="H193" s="26"/>
      <c r="I193" s="26"/>
      <c r="J193" s="26"/>
      <c r="K193" s="26"/>
      <c r="L193" s="100"/>
    </row>
    <row r="194" spans="1:12" s="39" customFormat="1" ht="24.75" customHeight="1">
      <c r="A194" s="33" t="s">
        <v>82</v>
      </c>
      <c r="B194" s="94">
        <v>260000</v>
      </c>
      <c r="C194" s="94">
        <v>256068.96</v>
      </c>
      <c r="D194" s="11">
        <f t="shared" si="4"/>
        <v>3931.040000000008</v>
      </c>
      <c r="E194" s="12">
        <f>C194/B194*100</f>
        <v>98.48806153846154</v>
      </c>
      <c r="F194" s="11">
        <v>157587.24</v>
      </c>
      <c r="G194" s="26"/>
      <c r="H194" s="26"/>
      <c r="I194" s="26"/>
      <c r="J194" s="26"/>
      <c r="K194" s="26"/>
      <c r="L194" s="100"/>
    </row>
    <row r="195" spans="1:12" s="126" customFormat="1" ht="26.25" customHeight="1">
      <c r="A195" s="129" t="s">
        <v>98</v>
      </c>
      <c r="B195" s="108">
        <f>B194</f>
        <v>260000</v>
      </c>
      <c r="C195" s="108">
        <f>C194</f>
        <v>256068.96</v>
      </c>
      <c r="D195" s="167">
        <f t="shared" si="4"/>
        <v>3931.040000000008</v>
      </c>
      <c r="E195" s="168">
        <f>C195/B195*100</f>
        <v>98.48806153846154</v>
      </c>
      <c r="F195" s="167">
        <f>F194</f>
        <v>157587.24</v>
      </c>
      <c r="G195" s="26"/>
      <c r="H195" s="26"/>
      <c r="I195" s="26"/>
      <c r="J195" s="26"/>
      <c r="K195" s="26"/>
      <c r="L195" s="100"/>
    </row>
    <row r="196" spans="1:12" s="127" customFormat="1" ht="30.75" customHeight="1">
      <c r="A196" s="195" t="s">
        <v>55</v>
      </c>
      <c r="B196" s="196">
        <f>B195</f>
        <v>260000</v>
      </c>
      <c r="C196" s="196">
        <f>C195</f>
        <v>256068.96</v>
      </c>
      <c r="D196" s="197">
        <f t="shared" si="4"/>
        <v>3931.040000000008</v>
      </c>
      <c r="E196" s="198">
        <f>C196/B196*100</f>
        <v>98.48806153846154</v>
      </c>
      <c r="F196" s="197">
        <f>F195</f>
        <v>157587.24</v>
      </c>
      <c r="G196" s="26"/>
      <c r="H196" s="26"/>
      <c r="I196" s="26"/>
      <c r="J196" s="26"/>
      <c r="K196" s="26"/>
      <c r="L196" s="100"/>
    </row>
    <row r="197" spans="1:12" s="2" customFormat="1" ht="45" customHeight="1">
      <c r="A197" s="33" t="s">
        <v>615</v>
      </c>
      <c r="B197" s="94"/>
      <c r="C197" s="94"/>
      <c r="D197" s="21"/>
      <c r="E197" s="12"/>
      <c r="F197" s="11"/>
      <c r="G197" s="99"/>
      <c r="H197" s="99"/>
      <c r="I197" s="99"/>
      <c r="J197" s="99"/>
      <c r="K197" s="99"/>
      <c r="L197" s="99"/>
    </row>
    <row r="198" spans="1:12" s="39" customFormat="1" ht="24.75" customHeight="1">
      <c r="A198" s="33" t="s">
        <v>9</v>
      </c>
      <c r="B198" s="94">
        <v>5000</v>
      </c>
      <c r="C198" s="94">
        <v>0</v>
      </c>
      <c r="D198" s="21">
        <f t="shared" si="4"/>
        <v>5000</v>
      </c>
      <c r="E198" s="32">
        <f>C198/B198*100</f>
        <v>0</v>
      </c>
      <c r="F198" s="21">
        <v>0</v>
      </c>
      <c r="G198" s="100"/>
      <c r="H198" s="100"/>
      <c r="I198" s="100"/>
      <c r="J198" s="100"/>
      <c r="K198" s="100"/>
      <c r="L198" s="100"/>
    </row>
    <row r="199" spans="1:12" s="126" customFormat="1" ht="24.75" customHeight="1">
      <c r="A199" s="174" t="s">
        <v>95</v>
      </c>
      <c r="B199" s="166">
        <f>SUM(B198)</f>
        <v>5000</v>
      </c>
      <c r="C199" s="166">
        <f>SUM(C198)</f>
        <v>0</v>
      </c>
      <c r="D199" s="167">
        <f t="shared" si="4"/>
        <v>5000</v>
      </c>
      <c r="E199" s="168">
        <f>C199/B199*100</f>
        <v>0</v>
      </c>
      <c r="F199" s="167">
        <f>SUM(F198)</f>
        <v>0</v>
      </c>
      <c r="G199" s="100"/>
      <c r="H199" s="100"/>
      <c r="I199" s="100"/>
      <c r="J199" s="100"/>
      <c r="K199" s="100"/>
      <c r="L199" s="100"/>
    </row>
    <row r="200" spans="1:12" ht="24.75" customHeight="1">
      <c r="A200" s="62" t="s">
        <v>19</v>
      </c>
      <c r="B200" s="23">
        <v>25000</v>
      </c>
      <c r="C200" s="23">
        <v>0</v>
      </c>
      <c r="D200" s="23">
        <f t="shared" si="4"/>
        <v>25000</v>
      </c>
      <c r="E200" s="35">
        <f>C200/B200*100</f>
        <v>0</v>
      </c>
      <c r="F200" s="23">
        <v>26325</v>
      </c>
      <c r="G200" s="100"/>
      <c r="H200" s="100"/>
      <c r="I200" s="100"/>
      <c r="J200" s="100"/>
      <c r="K200" s="100"/>
      <c r="L200" s="100"/>
    </row>
    <row r="201" spans="1:12" s="2" customFormat="1" ht="24.75" customHeight="1">
      <c r="A201" s="33" t="s">
        <v>20</v>
      </c>
      <c r="B201" s="21">
        <v>30000</v>
      </c>
      <c r="C201" s="94">
        <v>0</v>
      </c>
      <c r="D201" s="217">
        <f t="shared" si="4"/>
        <v>30000</v>
      </c>
      <c r="E201" s="32">
        <f>C201/B201*100</f>
        <v>0</v>
      </c>
      <c r="F201" s="21">
        <v>30757.71</v>
      </c>
      <c r="G201" s="99"/>
      <c r="H201" s="99"/>
      <c r="I201" s="99"/>
      <c r="J201" s="99"/>
      <c r="K201" s="99"/>
      <c r="L201" s="99"/>
    </row>
    <row r="202" spans="1:12" ht="24.75" customHeight="1">
      <c r="A202" s="33" t="s">
        <v>22</v>
      </c>
      <c r="B202" s="94">
        <v>0</v>
      </c>
      <c r="C202" s="94">
        <v>0</v>
      </c>
      <c r="D202" s="21">
        <f t="shared" si="4"/>
        <v>0</v>
      </c>
      <c r="E202" s="32"/>
      <c r="F202" s="21">
        <v>6920.49</v>
      </c>
      <c r="G202" s="100"/>
      <c r="H202" s="100"/>
      <c r="I202" s="100"/>
      <c r="J202" s="100"/>
      <c r="K202" s="100"/>
      <c r="L202" s="100"/>
    </row>
    <row r="203" spans="1:12" ht="24.75" customHeight="1">
      <c r="A203" s="33" t="s">
        <v>24</v>
      </c>
      <c r="B203" s="94">
        <v>15000</v>
      </c>
      <c r="C203" s="94">
        <v>0</v>
      </c>
      <c r="D203" s="21">
        <f t="shared" si="4"/>
        <v>15000</v>
      </c>
      <c r="E203" s="32">
        <f>C203/B203*100</f>
        <v>0</v>
      </c>
      <c r="F203" s="21">
        <v>6096.48</v>
      </c>
      <c r="G203" s="100"/>
      <c r="H203" s="100"/>
      <c r="I203" s="100"/>
      <c r="J203" s="100"/>
      <c r="K203" s="100"/>
      <c r="L203" s="100"/>
    </row>
    <row r="204" spans="1:12" s="130" customFormat="1" ht="27" customHeight="1">
      <c r="A204" s="174" t="s">
        <v>97</v>
      </c>
      <c r="B204" s="166">
        <f>SUM(B200,B201,B202,B203)</f>
        <v>70000</v>
      </c>
      <c r="C204" s="166">
        <f>SUM(C200,C201,C202,C203)</f>
        <v>0</v>
      </c>
      <c r="D204" s="167">
        <f t="shared" si="4"/>
        <v>70000</v>
      </c>
      <c r="E204" s="110">
        <f>C204/B204*100</f>
        <v>0</v>
      </c>
      <c r="F204" s="167">
        <f>SUM(F200:F203)</f>
        <v>70099.68</v>
      </c>
      <c r="G204" s="100"/>
      <c r="H204" s="100"/>
      <c r="I204" s="100"/>
      <c r="J204" s="100"/>
      <c r="K204" s="100"/>
      <c r="L204" s="100"/>
    </row>
    <row r="205" spans="1:6" s="135" customFormat="1" ht="24.75" customHeight="1">
      <c r="A205" s="189" t="s">
        <v>120</v>
      </c>
      <c r="B205" s="190">
        <f>SUM(B207,B209)</f>
        <v>97043</v>
      </c>
      <c r="C205" s="191">
        <f>SUM(C206:C209)</f>
        <v>47043</v>
      </c>
      <c r="D205" s="252">
        <f t="shared" si="4"/>
        <v>50000</v>
      </c>
      <c r="E205" s="12">
        <f>C205/B205*100</f>
        <v>48.47644858464804</v>
      </c>
      <c r="F205" s="193">
        <v>52695.15</v>
      </c>
    </row>
    <row r="206" spans="1:6" s="135" customFormat="1" ht="19.5" customHeight="1">
      <c r="A206" s="176" t="s">
        <v>501</v>
      </c>
      <c r="B206" s="287" t="s">
        <v>499</v>
      </c>
      <c r="C206" s="178">
        <v>47043</v>
      </c>
      <c r="D206" s="97"/>
      <c r="E206" s="50"/>
      <c r="F206" s="180"/>
    </row>
    <row r="207" spans="1:6" s="135" customFormat="1" ht="19.5" customHeight="1">
      <c r="A207" s="176"/>
      <c r="B207" s="177">
        <v>50000</v>
      </c>
      <c r="C207" s="178"/>
      <c r="D207" s="97"/>
      <c r="E207" s="50"/>
      <c r="F207" s="180"/>
    </row>
    <row r="208" spans="1:6" s="135" customFormat="1" ht="19.5" customHeight="1">
      <c r="A208" s="176"/>
      <c r="B208" s="287" t="s">
        <v>500</v>
      </c>
      <c r="C208" s="178"/>
      <c r="D208" s="206"/>
      <c r="E208" s="50"/>
      <c r="F208" s="180"/>
    </row>
    <row r="209" spans="1:6" s="135" customFormat="1" ht="19.5" customHeight="1">
      <c r="A209" s="176"/>
      <c r="B209" s="177">
        <v>47043</v>
      </c>
      <c r="C209" s="178"/>
      <c r="D209" s="254"/>
      <c r="E209" s="54"/>
      <c r="F209" s="180"/>
    </row>
    <row r="210" spans="1:6" s="136" customFormat="1" ht="27.75" customHeight="1">
      <c r="A210" s="181" t="s">
        <v>121</v>
      </c>
      <c r="B210" s="182">
        <f>SUM(B205)</f>
        <v>97043</v>
      </c>
      <c r="C210" s="214">
        <f>SUM(C205)</f>
        <v>47043</v>
      </c>
      <c r="D210" s="182">
        <f t="shared" si="4"/>
        <v>50000</v>
      </c>
      <c r="E210" s="253">
        <f>C210/B210*100</f>
        <v>48.47644858464804</v>
      </c>
      <c r="F210" s="182">
        <f>SUM(F205)</f>
        <v>52695.15</v>
      </c>
    </row>
    <row r="211" spans="1:11" ht="24.75" customHeight="1">
      <c r="A211" s="33" t="s">
        <v>25</v>
      </c>
      <c r="B211" s="94">
        <f>SUM(B213,B215)</f>
        <v>29687.260000000002</v>
      </c>
      <c r="C211" s="94">
        <f>C212</f>
        <v>8682.69</v>
      </c>
      <c r="D211" s="21">
        <f t="shared" si="4"/>
        <v>21004.57</v>
      </c>
      <c r="E211" s="32">
        <f>C211/B211*100</f>
        <v>29.24719222993297</v>
      </c>
      <c r="F211" s="21">
        <v>13337.95</v>
      </c>
      <c r="G211" s="100"/>
      <c r="H211" s="100"/>
      <c r="I211" s="100"/>
      <c r="J211" s="100"/>
      <c r="K211" s="100"/>
    </row>
    <row r="212" spans="1:12" s="89" customFormat="1" ht="19.5" customHeight="1">
      <c r="A212" s="57" t="s">
        <v>26</v>
      </c>
      <c r="B212" s="287" t="s">
        <v>499</v>
      </c>
      <c r="C212" s="92">
        <v>8682.69</v>
      </c>
      <c r="D212" s="58"/>
      <c r="E212" s="74"/>
      <c r="F212" s="58"/>
      <c r="G212" s="142"/>
      <c r="H212" s="142"/>
      <c r="I212" s="142"/>
      <c r="J212" s="142"/>
      <c r="K212" s="142"/>
      <c r="L212" s="142"/>
    </row>
    <row r="213" spans="1:12" s="89" customFormat="1" ht="19.5" customHeight="1">
      <c r="A213" s="57"/>
      <c r="B213" s="177">
        <v>25000</v>
      </c>
      <c r="C213" s="92"/>
      <c r="D213" s="58"/>
      <c r="E213" s="74"/>
      <c r="F213" s="58"/>
      <c r="G213" s="142"/>
      <c r="H213" s="142"/>
      <c r="I213" s="142"/>
      <c r="J213" s="142"/>
      <c r="K213" s="142"/>
      <c r="L213" s="142"/>
    </row>
    <row r="214" spans="1:12" s="89" customFormat="1" ht="19.5" customHeight="1">
      <c r="A214" s="57"/>
      <c r="B214" s="287" t="s">
        <v>500</v>
      </c>
      <c r="C214" s="92"/>
      <c r="D214" s="58"/>
      <c r="E214" s="74"/>
      <c r="F214" s="58"/>
      <c r="G214" s="142"/>
      <c r="H214" s="142"/>
      <c r="I214" s="142"/>
      <c r="J214" s="142"/>
      <c r="K214" s="142"/>
      <c r="L214" s="142"/>
    </row>
    <row r="215" spans="1:12" s="89" customFormat="1" ht="17.25" customHeight="1">
      <c r="A215" s="57"/>
      <c r="B215" s="177">
        <v>4687.26</v>
      </c>
      <c r="C215" s="92"/>
      <c r="D215" s="58"/>
      <c r="E215" s="74"/>
      <c r="F215" s="58"/>
      <c r="G215" s="142"/>
      <c r="H215" s="142"/>
      <c r="I215" s="142"/>
      <c r="J215" s="142"/>
      <c r="K215" s="142"/>
      <c r="L215" s="142"/>
    </row>
    <row r="216" spans="1:12" s="130" customFormat="1" ht="28.5" customHeight="1">
      <c r="A216" s="174" t="s">
        <v>98</v>
      </c>
      <c r="B216" s="166">
        <f>B211</f>
        <v>29687.260000000002</v>
      </c>
      <c r="C216" s="166">
        <f>C211</f>
        <v>8682.69</v>
      </c>
      <c r="D216" s="167">
        <f t="shared" si="4"/>
        <v>21004.57</v>
      </c>
      <c r="E216" s="168">
        <f>C216/B216*100</f>
        <v>29.24719222993297</v>
      </c>
      <c r="F216" s="167">
        <f>F211</f>
        <v>13337.95</v>
      </c>
      <c r="G216" s="100"/>
      <c r="H216" s="100"/>
      <c r="I216" s="100"/>
      <c r="J216" s="100"/>
      <c r="K216" s="100"/>
      <c r="L216" s="159"/>
    </row>
    <row r="217" spans="1:11" ht="24.75" customHeight="1">
      <c r="A217" s="43" t="s">
        <v>32</v>
      </c>
      <c r="B217" s="91">
        <v>0</v>
      </c>
      <c r="C217" s="91">
        <v>0</v>
      </c>
      <c r="D217" s="21">
        <f t="shared" si="4"/>
        <v>0</v>
      </c>
      <c r="E217" s="38"/>
      <c r="F217" s="37">
        <v>45000</v>
      </c>
      <c r="G217" s="100"/>
      <c r="H217" s="100"/>
      <c r="I217" s="100"/>
      <c r="J217" s="100"/>
      <c r="K217" s="100"/>
    </row>
    <row r="218" spans="1:12" s="130" customFormat="1" ht="30" customHeight="1">
      <c r="A218" s="174" t="s">
        <v>166</v>
      </c>
      <c r="B218" s="166">
        <f>SUM(B217)</f>
        <v>0</v>
      </c>
      <c r="C218" s="166">
        <f>SUM(C217)</f>
        <v>0</v>
      </c>
      <c r="D218" s="167">
        <f t="shared" si="4"/>
        <v>0</v>
      </c>
      <c r="E218" s="168"/>
      <c r="F218" s="167">
        <f>SUM(F217)</f>
        <v>45000</v>
      </c>
      <c r="G218" s="100"/>
      <c r="H218" s="100"/>
      <c r="I218" s="100"/>
      <c r="J218" s="100"/>
      <c r="K218" s="100"/>
      <c r="L218" s="159"/>
    </row>
    <row r="219" spans="1:12" s="131" customFormat="1" ht="34.5" customHeight="1">
      <c r="A219" s="297" t="s">
        <v>114</v>
      </c>
      <c r="B219" s="201">
        <f>SUM(B199,B204,B216,B210,B218)</f>
        <v>201730.26</v>
      </c>
      <c r="C219" s="201">
        <f>SUM(C199,C204,C216,C210,C218)</f>
        <v>55725.69</v>
      </c>
      <c r="D219" s="201">
        <f t="shared" si="4"/>
        <v>146004.57</v>
      </c>
      <c r="E219" s="202">
        <f>C219/B219*100</f>
        <v>27.62386267682399</v>
      </c>
      <c r="F219" s="201">
        <f>SUM(F199,F204,F216,F210,F218)</f>
        <v>181132.78</v>
      </c>
      <c r="G219" s="100"/>
      <c r="H219" s="100"/>
      <c r="I219" s="100"/>
      <c r="J219" s="100"/>
      <c r="K219" s="100"/>
      <c r="L219" s="159"/>
    </row>
    <row r="220" spans="1:12" s="39" customFormat="1" ht="34.5" customHeight="1">
      <c r="A220" s="43" t="s">
        <v>84</v>
      </c>
      <c r="B220" s="91"/>
      <c r="C220" s="91"/>
      <c r="D220" s="37"/>
      <c r="E220" s="67"/>
      <c r="F220" s="66"/>
      <c r="G220" s="26"/>
      <c r="H220" s="26"/>
      <c r="I220" s="26"/>
      <c r="J220" s="26"/>
      <c r="K220" s="26"/>
      <c r="L220" s="100"/>
    </row>
    <row r="221" spans="1:12" s="39" customFormat="1" ht="24.75" customHeight="1">
      <c r="A221" s="33" t="s">
        <v>83</v>
      </c>
      <c r="B221" s="94">
        <v>880000</v>
      </c>
      <c r="C221" s="94">
        <f>C222</f>
        <v>29703</v>
      </c>
      <c r="D221" s="21">
        <f t="shared" si="4"/>
        <v>850297</v>
      </c>
      <c r="E221" s="32">
        <f>C221/B221*100</f>
        <v>3.3753409090909092</v>
      </c>
      <c r="F221" s="21">
        <v>1137517.05</v>
      </c>
      <c r="G221" s="26"/>
      <c r="H221" s="26"/>
      <c r="I221" s="26"/>
      <c r="J221" s="26"/>
      <c r="K221" s="26"/>
      <c r="L221" s="100"/>
    </row>
    <row r="222" spans="1:12" s="89" customFormat="1" ht="19.5" customHeight="1">
      <c r="A222" s="57" t="s">
        <v>597</v>
      </c>
      <c r="B222" s="92"/>
      <c r="C222" s="92">
        <v>29703</v>
      </c>
      <c r="D222" s="58"/>
      <c r="E222" s="74"/>
      <c r="F222" s="58"/>
      <c r="G222" s="99"/>
      <c r="H222" s="99"/>
      <c r="I222" s="99"/>
      <c r="J222" s="99"/>
      <c r="K222" s="99"/>
      <c r="L222" s="142"/>
    </row>
    <row r="223" spans="1:12" s="39" customFormat="1" ht="24.75" customHeight="1">
      <c r="A223" s="33" t="s">
        <v>86</v>
      </c>
      <c r="B223" s="94">
        <v>10000000</v>
      </c>
      <c r="C223" s="94">
        <f>C224</f>
        <v>428431.8</v>
      </c>
      <c r="D223" s="21">
        <f t="shared" si="4"/>
        <v>9571568.2</v>
      </c>
      <c r="E223" s="32">
        <f>C223/B223*100</f>
        <v>4.284318</v>
      </c>
      <c r="F223" s="21">
        <v>9994236.27</v>
      </c>
      <c r="G223" s="26"/>
      <c r="H223" s="26"/>
      <c r="I223" s="26"/>
      <c r="J223" s="26"/>
      <c r="K223" s="26"/>
      <c r="L223" s="100"/>
    </row>
    <row r="224" spans="1:12" s="89" customFormat="1" ht="19.5" customHeight="1">
      <c r="A224" s="57" t="s">
        <v>597</v>
      </c>
      <c r="B224" s="92"/>
      <c r="C224" s="92">
        <v>428431.8</v>
      </c>
      <c r="D224" s="58"/>
      <c r="E224" s="74"/>
      <c r="F224" s="58"/>
      <c r="G224" s="99"/>
      <c r="H224" s="99"/>
      <c r="I224" s="99"/>
      <c r="J224" s="99"/>
      <c r="K224" s="99"/>
      <c r="L224" s="142"/>
    </row>
    <row r="225" spans="1:12" s="127" customFormat="1" ht="30" customHeight="1">
      <c r="A225" s="174" t="s">
        <v>101</v>
      </c>
      <c r="B225" s="166">
        <f>SUM(B221,B223)</f>
        <v>10880000</v>
      </c>
      <c r="C225" s="166">
        <f>SUM(C221,C223)</f>
        <v>458134.8</v>
      </c>
      <c r="D225" s="167">
        <f t="shared" si="4"/>
        <v>10421865.2</v>
      </c>
      <c r="E225" s="168">
        <f>C225/B225*100</f>
        <v>4.210797794117647</v>
      </c>
      <c r="F225" s="167">
        <f>SUM(F221:F223)</f>
        <v>11131753.32</v>
      </c>
      <c r="G225" s="26"/>
      <c r="H225" s="26"/>
      <c r="I225" s="26"/>
      <c r="J225" s="26"/>
      <c r="K225" s="26"/>
      <c r="L225" s="100"/>
    </row>
    <row r="226" spans="1:12" s="39" customFormat="1" ht="24.75" customHeight="1">
      <c r="A226" s="33" t="s">
        <v>122</v>
      </c>
      <c r="B226" s="94">
        <v>20000</v>
      </c>
      <c r="C226" s="94">
        <f>C227</f>
        <v>1755.38</v>
      </c>
      <c r="D226" s="21">
        <f t="shared" si="4"/>
        <v>18244.62</v>
      </c>
      <c r="E226" s="32">
        <f>C226/B226*100</f>
        <v>8.7769</v>
      </c>
      <c r="F226" s="21">
        <v>36936.83</v>
      </c>
      <c r="G226" s="26"/>
      <c r="H226" s="26"/>
      <c r="I226" s="26"/>
      <c r="J226" s="26"/>
      <c r="K226" s="26"/>
      <c r="L226" s="100"/>
    </row>
    <row r="227" spans="1:12" s="89" customFormat="1" ht="19.5" customHeight="1">
      <c r="A227" s="57" t="s">
        <v>597</v>
      </c>
      <c r="B227" s="92"/>
      <c r="C227" s="92">
        <v>1755.38</v>
      </c>
      <c r="D227" s="58"/>
      <c r="E227" s="74"/>
      <c r="F227" s="58"/>
      <c r="G227" s="99"/>
      <c r="H227" s="99"/>
      <c r="I227" s="99"/>
      <c r="J227" s="99"/>
      <c r="K227" s="99"/>
      <c r="L227" s="142"/>
    </row>
    <row r="228" spans="1:12" s="39" customFormat="1" ht="24.75" customHeight="1">
      <c r="A228" s="33" t="s">
        <v>78</v>
      </c>
      <c r="B228" s="94">
        <v>320000</v>
      </c>
      <c r="C228" s="94">
        <f>C229</f>
        <v>25319.33</v>
      </c>
      <c r="D228" s="21">
        <f t="shared" si="4"/>
        <v>294680.67</v>
      </c>
      <c r="E228" s="32">
        <f>C228/B228*100</f>
        <v>7.912290625</v>
      </c>
      <c r="F228" s="21">
        <v>318197.46</v>
      </c>
      <c r="G228" s="26"/>
      <c r="H228" s="26"/>
      <c r="I228" s="26"/>
      <c r="J228" s="26"/>
      <c r="K228" s="26"/>
      <c r="L228" s="100"/>
    </row>
    <row r="229" spans="1:12" s="89" customFormat="1" ht="19.5" customHeight="1">
      <c r="A229" s="57" t="s">
        <v>597</v>
      </c>
      <c r="B229" s="92"/>
      <c r="C229" s="92">
        <v>25319.33</v>
      </c>
      <c r="D229" s="58"/>
      <c r="E229" s="74"/>
      <c r="F229" s="58"/>
      <c r="G229" s="99"/>
      <c r="H229" s="99"/>
      <c r="I229" s="99"/>
      <c r="J229" s="99"/>
      <c r="K229" s="99"/>
      <c r="L229" s="142"/>
    </row>
    <row r="230" spans="1:12" s="125" customFormat="1" ht="30" customHeight="1">
      <c r="A230" s="169" t="s">
        <v>104</v>
      </c>
      <c r="B230" s="166">
        <f>B226+B228</f>
        <v>340000</v>
      </c>
      <c r="C230" s="166">
        <f>C226+C228</f>
        <v>27074.710000000003</v>
      </c>
      <c r="D230" s="167">
        <f t="shared" si="4"/>
        <v>312925.29</v>
      </c>
      <c r="E230" s="168">
        <f>C230/B230*100</f>
        <v>7.963150000000001</v>
      </c>
      <c r="F230" s="167">
        <f>F226+F228</f>
        <v>355134.29000000004</v>
      </c>
      <c r="G230" s="152"/>
      <c r="H230" s="152"/>
      <c r="I230" s="152"/>
      <c r="J230" s="152"/>
      <c r="K230" s="152"/>
      <c r="L230" s="155"/>
    </row>
    <row r="231" spans="1:12" s="127" customFormat="1" ht="34.5" customHeight="1">
      <c r="A231" s="195" t="s">
        <v>85</v>
      </c>
      <c r="B231" s="196">
        <f>SUM(B225+B230)</f>
        <v>11220000</v>
      </c>
      <c r="C231" s="196">
        <f>SUM(C225+C230)</f>
        <v>485209.51</v>
      </c>
      <c r="D231" s="197">
        <f t="shared" si="4"/>
        <v>10734790.49</v>
      </c>
      <c r="E231" s="198">
        <f>C231/B231*100</f>
        <v>4.324505436720143</v>
      </c>
      <c r="F231" s="197">
        <f>SUM(F225+F230)</f>
        <v>11486887.61</v>
      </c>
      <c r="G231" s="26"/>
      <c r="H231" s="26"/>
      <c r="I231" s="26"/>
      <c r="J231" s="26"/>
      <c r="K231" s="26"/>
      <c r="L231" s="100"/>
    </row>
    <row r="232" spans="1:12" s="39" customFormat="1" ht="39.75" customHeight="1">
      <c r="A232" s="43" t="s">
        <v>126</v>
      </c>
      <c r="B232" s="91"/>
      <c r="C232" s="91"/>
      <c r="D232" s="37"/>
      <c r="E232" s="67"/>
      <c r="F232" s="66"/>
      <c r="G232" s="26"/>
      <c r="H232" s="26"/>
      <c r="I232" s="26"/>
      <c r="J232" s="26"/>
      <c r="K232" s="26"/>
      <c r="L232" s="100"/>
    </row>
    <row r="233" spans="1:12" s="39" customFormat="1" ht="24.75" customHeight="1">
      <c r="A233" s="33" t="s">
        <v>83</v>
      </c>
      <c r="B233" s="94">
        <v>1580000</v>
      </c>
      <c r="C233" s="94">
        <f>SUM(C234:C248)</f>
        <v>1010837.8400000002</v>
      </c>
      <c r="D233" s="21">
        <f t="shared" si="4"/>
        <v>569162.1599999998</v>
      </c>
      <c r="E233" s="32">
        <f>C233/B233*100</f>
        <v>63.977078481012676</v>
      </c>
      <c r="F233" s="21">
        <v>0</v>
      </c>
      <c r="G233" s="26"/>
      <c r="H233" s="26"/>
      <c r="I233" s="26"/>
      <c r="J233" s="26"/>
      <c r="K233" s="26"/>
      <c r="L233" s="100"/>
    </row>
    <row r="234" spans="1:12" s="89" customFormat="1" ht="19.5" customHeight="1">
      <c r="A234" s="61" t="s">
        <v>539</v>
      </c>
      <c r="B234" s="93"/>
      <c r="C234" s="93">
        <v>55878.67</v>
      </c>
      <c r="D234" s="59"/>
      <c r="E234" s="76"/>
      <c r="F234" s="59"/>
      <c r="G234" s="99"/>
      <c r="H234" s="99"/>
      <c r="I234" s="99"/>
      <c r="J234" s="99"/>
      <c r="K234" s="99"/>
      <c r="L234" s="142"/>
    </row>
    <row r="235" spans="1:12" s="89" customFormat="1" ht="19.5" customHeight="1">
      <c r="A235" s="57" t="s">
        <v>540</v>
      </c>
      <c r="B235" s="92"/>
      <c r="C235" s="92">
        <v>73236.54</v>
      </c>
      <c r="D235" s="58"/>
      <c r="E235" s="74"/>
      <c r="F235" s="58"/>
      <c r="G235" s="99"/>
      <c r="H235" s="99"/>
      <c r="I235" s="99"/>
      <c r="J235" s="99"/>
      <c r="K235" s="99"/>
      <c r="L235" s="142"/>
    </row>
    <row r="236" spans="1:12" s="89" customFormat="1" ht="19.5" customHeight="1">
      <c r="A236" s="57" t="s">
        <v>541</v>
      </c>
      <c r="B236" s="92"/>
      <c r="C236" s="92">
        <v>78929.89</v>
      </c>
      <c r="D236" s="58"/>
      <c r="E236" s="74"/>
      <c r="F236" s="58"/>
      <c r="G236" s="99"/>
      <c r="H236" s="99"/>
      <c r="I236" s="99"/>
      <c r="J236" s="99"/>
      <c r="K236" s="99"/>
      <c r="L236" s="142"/>
    </row>
    <row r="237" spans="1:12" s="89" customFormat="1" ht="19.5" customHeight="1">
      <c r="A237" s="57" t="s">
        <v>542</v>
      </c>
      <c r="B237" s="92"/>
      <c r="C237" s="92">
        <v>61568.11</v>
      </c>
      <c r="D237" s="58"/>
      <c r="E237" s="74"/>
      <c r="F237" s="58"/>
      <c r="G237" s="99"/>
      <c r="H237" s="99"/>
      <c r="I237" s="99"/>
      <c r="J237" s="99"/>
      <c r="K237" s="99"/>
      <c r="L237" s="142"/>
    </row>
    <row r="238" spans="1:12" s="89" customFormat="1" ht="19.5" customHeight="1">
      <c r="A238" s="57" t="s">
        <v>543</v>
      </c>
      <c r="B238" s="92"/>
      <c r="C238" s="92">
        <v>82966.33</v>
      </c>
      <c r="D238" s="58"/>
      <c r="E238" s="74"/>
      <c r="F238" s="58"/>
      <c r="G238" s="99"/>
      <c r="H238" s="99"/>
      <c r="I238" s="99"/>
      <c r="J238" s="99"/>
      <c r="K238" s="99"/>
      <c r="L238" s="142"/>
    </row>
    <row r="239" spans="1:12" s="89" customFormat="1" ht="19.5" customHeight="1">
      <c r="A239" s="57" t="s">
        <v>544</v>
      </c>
      <c r="B239" s="92"/>
      <c r="C239" s="92">
        <v>62723.99</v>
      </c>
      <c r="D239" s="58"/>
      <c r="E239" s="74"/>
      <c r="F239" s="58"/>
      <c r="G239" s="99"/>
      <c r="H239" s="99"/>
      <c r="I239" s="99"/>
      <c r="J239" s="99"/>
      <c r="K239" s="99"/>
      <c r="L239" s="142"/>
    </row>
    <row r="240" spans="1:12" s="89" customFormat="1" ht="19.5" customHeight="1">
      <c r="A240" s="57" t="s">
        <v>545</v>
      </c>
      <c r="B240" s="92"/>
      <c r="C240" s="92">
        <v>98842.7</v>
      </c>
      <c r="D240" s="58"/>
      <c r="E240" s="74"/>
      <c r="F240" s="58"/>
      <c r="G240" s="99"/>
      <c r="H240" s="99"/>
      <c r="I240" s="99"/>
      <c r="J240" s="99"/>
      <c r="K240" s="99"/>
      <c r="L240" s="142"/>
    </row>
    <row r="241" spans="1:12" s="89" customFormat="1" ht="19.5" customHeight="1">
      <c r="A241" s="57" t="s">
        <v>262</v>
      </c>
      <c r="B241" s="92"/>
      <c r="C241" s="92">
        <v>85337.52</v>
      </c>
      <c r="D241" s="58"/>
      <c r="E241" s="74"/>
      <c r="F241" s="58"/>
      <c r="G241" s="99"/>
      <c r="H241" s="99"/>
      <c r="I241" s="99"/>
      <c r="J241" s="99"/>
      <c r="K241" s="99"/>
      <c r="L241" s="142"/>
    </row>
    <row r="242" spans="1:12" s="89" customFormat="1" ht="19.5" customHeight="1">
      <c r="A242" s="57" t="s">
        <v>546</v>
      </c>
      <c r="B242" s="92"/>
      <c r="C242" s="92">
        <v>99410.15</v>
      </c>
      <c r="D242" s="58"/>
      <c r="E242" s="74"/>
      <c r="F242" s="58"/>
      <c r="G242" s="99"/>
      <c r="H242" s="99"/>
      <c r="I242" s="99"/>
      <c r="J242" s="99"/>
      <c r="K242" s="99"/>
      <c r="L242" s="142"/>
    </row>
    <row r="243" spans="1:12" s="89" customFormat="1" ht="19.5" customHeight="1">
      <c r="A243" s="57" t="s">
        <v>598</v>
      </c>
      <c r="B243" s="92"/>
      <c r="C243" s="92">
        <v>32763.15</v>
      </c>
      <c r="D243" s="58"/>
      <c r="E243" s="74"/>
      <c r="F243" s="58"/>
      <c r="G243" s="99"/>
      <c r="H243" s="99"/>
      <c r="I243" s="99"/>
      <c r="J243" s="99"/>
      <c r="K243" s="99"/>
      <c r="L243" s="142"/>
    </row>
    <row r="244" spans="1:12" s="89" customFormat="1" ht="19.5" customHeight="1">
      <c r="A244" s="57" t="s">
        <v>599</v>
      </c>
      <c r="B244" s="92"/>
      <c r="C244" s="92">
        <v>49037.18</v>
      </c>
      <c r="D244" s="58"/>
      <c r="E244" s="74"/>
      <c r="F244" s="58"/>
      <c r="G244" s="99"/>
      <c r="H244" s="99"/>
      <c r="I244" s="99"/>
      <c r="J244" s="99"/>
      <c r="K244" s="99"/>
      <c r="L244" s="142"/>
    </row>
    <row r="245" spans="1:12" s="89" customFormat="1" ht="19.5" customHeight="1">
      <c r="A245" s="57" t="s">
        <v>600</v>
      </c>
      <c r="B245" s="92"/>
      <c r="C245" s="92">
        <v>64196.19</v>
      </c>
      <c r="D245" s="58"/>
      <c r="E245" s="74"/>
      <c r="F245" s="58"/>
      <c r="G245" s="99"/>
      <c r="H245" s="99"/>
      <c r="I245" s="99"/>
      <c r="J245" s="99"/>
      <c r="K245" s="99"/>
      <c r="L245" s="142"/>
    </row>
    <row r="246" spans="1:12" s="89" customFormat="1" ht="19.5" customHeight="1">
      <c r="A246" s="57" t="s">
        <v>601</v>
      </c>
      <c r="B246" s="92"/>
      <c r="C246" s="92">
        <v>38113.14</v>
      </c>
      <c r="D246" s="58"/>
      <c r="E246" s="74"/>
      <c r="F246" s="58"/>
      <c r="G246" s="99"/>
      <c r="H246" s="99"/>
      <c r="I246" s="99"/>
      <c r="J246" s="99"/>
      <c r="K246" s="99"/>
      <c r="L246" s="142"/>
    </row>
    <row r="247" spans="1:12" s="89" customFormat="1" ht="19.5" customHeight="1">
      <c r="A247" s="57" t="s">
        <v>602</v>
      </c>
      <c r="B247" s="92"/>
      <c r="C247" s="92">
        <v>51379.8</v>
      </c>
      <c r="D247" s="58"/>
      <c r="E247" s="74"/>
      <c r="F247" s="58"/>
      <c r="G247" s="99"/>
      <c r="H247" s="99"/>
      <c r="I247" s="99"/>
      <c r="J247" s="99"/>
      <c r="K247" s="99"/>
      <c r="L247" s="142"/>
    </row>
    <row r="248" spans="1:12" s="89" customFormat="1" ht="19.5" customHeight="1">
      <c r="A248" s="57" t="s">
        <v>603</v>
      </c>
      <c r="B248" s="92"/>
      <c r="C248" s="92">
        <v>76454.48</v>
      </c>
      <c r="D248" s="58"/>
      <c r="E248" s="74"/>
      <c r="F248" s="58"/>
      <c r="G248" s="99"/>
      <c r="H248" s="99"/>
      <c r="I248" s="99"/>
      <c r="J248" s="99"/>
      <c r="K248" s="99"/>
      <c r="L248" s="142"/>
    </row>
    <row r="249" spans="1:12" s="39" customFormat="1" ht="24.75" customHeight="1">
      <c r="A249" s="33" t="s">
        <v>86</v>
      </c>
      <c r="B249" s="94">
        <v>7125000</v>
      </c>
      <c r="C249" s="94">
        <f>SUM(C250:C264)</f>
        <v>8086702.72</v>
      </c>
      <c r="D249" s="21">
        <f>B249-C249</f>
        <v>-961702.7199999997</v>
      </c>
      <c r="E249" s="32">
        <f>C249/B249*100</f>
        <v>113.4975820350877</v>
      </c>
      <c r="F249" s="21">
        <v>0</v>
      </c>
      <c r="G249" s="26"/>
      <c r="H249" s="26"/>
      <c r="I249" s="26"/>
      <c r="J249" s="26"/>
      <c r="K249" s="26"/>
      <c r="L249" s="100"/>
    </row>
    <row r="250" spans="1:12" s="89" customFormat="1" ht="19.5" customHeight="1">
      <c r="A250" s="57" t="s">
        <v>539</v>
      </c>
      <c r="B250" s="92"/>
      <c r="C250" s="92">
        <v>447029.61</v>
      </c>
      <c r="D250" s="367" t="s">
        <v>164</v>
      </c>
      <c r="E250" s="74"/>
      <c r="F250" s="58"/>
      <c r="G250" s="99"/>
      <c r="H250" s="99"/>
      <c r="I250" s="99"/>
      <c r="J250" s="99"/>
      <c r="K250" s="99"/>
      <c r="L250" s="142"/>
    </row>
    <row r="251" spans="1:12" s="89" customFormat="1" ht="19.5" customHeight="1">
      <c r="A251" s="57" t="s">
        <v>540</v>
      </c>
      <c r="B251" s="92"/>
      <c r="C251" s="92">
        <v>585892.24</v>
      </c>
      <c r="D251" s="367"/>
      <c r="E251" s="74"/>
      <c r="F251" s="58"/>
      <c r="G251" s="99"/>
      <c r="H251" s="99"/>
      <c r="I251" s="99"/>
      <c r="J251" s="99"/>
      <c r="K251" s="99"/>
      <c r="L251" s="142"/>
    </row>
    <row r="252" spans="1:12" s="89" customFormat="1" ht="19.5" customHeight="1">
      <c r="A252" s="57" t="s">
        <v>541</v>
      </c>
      <c r="B252" s="92"/>
      <c r="C252" s="92">
        <v>631439.25</v>
      </c>
      <c r="D252" s="58"/>
      <c r="E252" s="74"/>
      <c r="F252" s="58"/>
      <c r="G252" s="99"/>
      <c r="H252" s="99"/>
      <c r="I252" s="99"/>
      <c r="J252" s="99"/>
      <c r="K252" s="99"/>
      <c r="L252" s="142"/>
    </row>
    <row r="253" spans="1:12" s="89" customFormat="1" ht="19.5" customHeight="1">
      <c r="A253" s="57" t="s">
        <v>542</v>
      </c>
      <c r="B253" s="92"/>
      <c r="C253" s="92">
        <v>492544.91</v>
      </c>
      <c r="D253" s="58"/>
      <c r="E253" s="74"/>
      <c r="F253" s="58"/>
      <c r="G253" s="99"/>
      <c r="H253" s="99"/>
      <c r="I253" s="99"/>
      <c r="J253" s="99"/>
      <c r="K253" s="99"/>
      <c r="L253" s="142"/>
    </row>
    <row r="254" spans="1:12" s="89" customFormat="1" ht="19.5" customHeight="1">
      <c r="A254" s="57" t="s">
        <v>543</v>
      </c>
      <c r="B254" s="92"/>
      <c r="C254" s="92">
        <v>663730.32</v>
      </c>
      <c r="D254" s="58"/>
      <c r="E254" s="74"/>
      <c r="F254" s="58"/>
      <c r="G254" s="99"/>
      <c r="H254" s="99"/>
      <c r="I254" s="99"/>
      <c r="J254" s="99"/>
      <c r="K254" s="99"/>
      <c r="L254" s="142"/>
    </row>
    <row r="255" spans="1:12" s="89" customFormat="1" ht="19.5" customHeight="1">
      <c r="A255" s="57" t="s">
        <v>544</v>
      </c>
      <c r="B255" s="92"/>
      <c r="C255" s="92">
        <v>501791.97</v>
      </c>
      <c r="D255" s="58"/>
      <c r="E255" s="74"/>
      <c r="F255" s="58"/>
      <c r="G255" s="99"/>
      <c r="H255" s="99"/>
      <c r="I255" s="99"/>
      <c r="J255" s="99"/>
      <c r="K255" s="99"/>
      <c r="L255" s="142"/>
    </row>
    <row r="256" spans="1:12" s="89" customFormat="1" ht="19.5" customHeight="1">
      <c r="A256" s="57" t="s">
        <v>545</v>
      </c>
      <c r="B256" s="92"/>
      <c r="C256" s="92">
        <v>790741.61</v>
      </c>
      <c r="D256" s="58"/>
      <c r="E256" s="74"/>
      <c r="F256" s="58"/>
      <c r="G256" s="99"/>
      <c r="H256" s="99"/>
      <c r="I256" s="99"/>
      <c r="J256" s="99"/>
      <c r="K256" s="99"/>
      <c r="L256" s="142"/>
    </row>
    <row r="257" spans="1:12" s="89" customFormat="1" ht="19.5" customHeight="1">
      <c r="A257" s="57" t="s">
        <v>262</v>
      </c>
      <c r="B257" s="92"/>
      <c r="C257" s="92">
        <v>682700.17</v>
      </c>
      <c r="D257" s="58"/>
      <c r="E257" s="74"/>
      <c r="F257" s="58"/>
      <c r="G257" s="99"/>
      <c r="H257" s="99"/>
      <c r="I257" s="99"/>
      <c r="J257" s="99"/>
      <c r="K257" s="99"/>
      <c r="L257" s="142"/>
    </row>
    <row r="258" spans="1:12" s="89" customFormat="1" ht="19.5" customHeight="1">
      <c r="A258" s="61" t="s">
        <v>546</v>
      </c>
      <c r="B258" s="93"/>
      <c r="C258" s="93">
        <v>795281.14</v>
      </c>
      <c r="D258" s="59"/>
      <c r="E258" s="76"/>
      <c r="F258" s="59"/>
      <c r="G258" s="99"/>
      <c r="H258" s="99"/>
      <c r="I258" s="99"/>
      <c r="J258" s="99"/>
      <c r="K258" s="99"/>
      <c r="L258" s="142"/>
    </row>
    <row r="259" spans="1:12" s="89" customFormat="1" ht="19.5" customHeight="1">
      <c r="A259" s="57" t="s">
        <v>598</v>
      </c>
      <c r="B259" s="92"/>
      <c r="C259" s="92">
        <v>262105.12</v>
      </c>
      <c r="D259" s="58"/>
      <c r="E259" s="74"/>
      <c r="F259" s="58"/>
      <c r="G259" s="99"/>
      <c r="H259" s="99"/>
      <c r="I259" s="99"/>
      <c r="J259" s="99"/>
      <c r="K259" s="99"/>
      <c r="L259" s="142"/>
    </row>
    <row r="260" spans="1:12" s="89" customFormat="1" ht="19.5" customHeight="1">
      <c r="A260" s="57" t="s">
        <v>599</v>
      </c>
      <c r="B260" s="92"/>
      <c r="C260" s="92">
        <v>392297.55</v>
      </c>
      <c r="D260" s="58"/>
      <c r="E260" s="74"/>
      <c r="F260" s="58"/>
      <c r="G260" s="99"/>
      <c r="H260" s="99"/>
      <c r="I260" s="99"/>
      <c r="J260" s="99"/>
      <c r="K260" s="99"/>
      <c r="L260" s="142"/>
    </row>
    <row r="261" spans="1:12" s="89" customFormat="1" ht="19.5" customHeight="1">
      <c r="A261" s="57" t="s">
        <v>600</v>
      </c>
      <c r="B261" s="92"/>
      <c r="C261" s="92">
        <v>513569.62</v>
      </c>
      <c r="D261" s="58"/>
      <c r="E261" s="74"/>
      <c r="F261" s="58"/>
      <c r="G261" s="99"/>
      <c r="H261" s="99"/>
      <c r="I261" s="99"/>
      <c r="J261" s="99"/>
      <c r="K261" s="99"/>
      <c r="L261" s="142"/>
    </row>
    <row r="262" spans="1:12" s="89" customFormat="1" ht="19.5" customHeight="1">
      <c r="A262" s="57" t="s">
        <v>601</v>
      </c>
      <c r="B262" s="92"/>
      <c r="C262" s="92">
        <v>304905.3</v>
      </c>
      <c r="D262" s="58"/>
      <c r="E262" s="74"/>
      <c r="F262" s="58"/>
      <c r="G262" s="99"/>
      <c r="H262" s="99"/>
      <c r="I262" s="99"/>
      <c r="J262" s="99"/>
      <c r="K262" s="99"/>
      <c r="L262" s="142"/>
    </row>
    <row r="263" spans="1:12" s="89" customFormat="1" ht="19.5" customHeight="1">
      <c r="A263" s="57" t="s">
        <v>602</v>
      </c>
      <c r="B263" s="92"/>
      <c r="C263" s="92">
        <v>411038.08</v>
      </c>
      <c r="D263" s="58"/>
      <c r="E263" s="74"/>
      <c r="F263" s="58"/>
      <c r="G263" s="99"/>
      <c r="H263" s="99"/>
      <c r="I263" s="99"/>
      <c r="J263" s="99"/>
      <c r="K263" s="99"/>
      <c r="L263" s="142"/>
    </row>
    <row r="264" spans="1:12" s="89" customFormat="1" ht="19.5" customHeight="1">
      <c r="A264" s="57" t="s">
        <v>603</v>
      </c>
      <c r="B264" s="92"/>
      <c r="C264" s="92">
        <v>611635.83</v>
      </c>
      <c r="D264" s="58"/>
      <c r="E264" s="74"/>
      <c r="F264" s="58"/>
      <c r="G264" s="99"/>
      <c r="H264" s="99"/>
      <c r="I264" s="99"/>
      <c r="J264" s="99"/>
      <c r="K264" s="99"/>
      <c r="L264" s="142"/>
    </row>
    <row r="265" spans="1:12" s="127" customFormat="1" ht="30" customHeight="1">
      <c r="A265" s="169" t="s">
        <v>101</v>
      </c>
      <c r="B265" s="167">
        <f>SUM(B233,B249)</f>
        <v>8705000</v>
      </c>
      <c r="C265" s="167">
        <f>SUM(C233,C249)</f>
        <v>9097540.56</v>
      </c>
      <c r="D265" s="167">
        <f>B265-C265</f>
        <v>-392540.5600000005</v>
      </c>
      <c r="E265" s="168">
        <f>C265/B265*100</f>
        <v>104.5093688684664</v>
      </c>
      <c r="F265" s="167">
        <f>SUM(F233:F249)</f>
        <v>0</v>
      </c>
      <c r="G265" s="26"/>
      <c r="H265" s="26"/>
      <c r="I265" s="26"/>
      <c r="J265" s="26"/>
      <c r="K265" s="26"/>
      <c r="L265" s="100"/>
    </row>
    <row r="266" spans="1:12" s="39" customFormat="1" ht="24.75" customHeight="1">
      <c r="A266" s="33" t="s">
        <v>502</v>
      </c>
      <c r="B266" s="94">
        <v>84000</v>
      </c>
      <c r="C266" s="94">
        <f>SUM(C267:C278)</f>
        <v>82842.16</v>
      </c>
      <c r="D266" s="21">
        <f>B266-C266</f>
        <v>1157.8399999999965</v>
      </c>
      <c r="E266" s="32">
        <f>C266/B266*100</f>
        <v>98.62161904761905</v>
      </c>
      <c r="F266" s="21">
        <v>0</v>
      </c>
      <c r="G266" s="26"/>
      <c r="H266" s="26"/>
      <c r="I266" s="26"/>
      <c r="J266" s="26"/>
      <c r="K266" s="26"/>
      <c r="L266" s="100"/>
    </row>
    <row r="267" spans="1:12" s="89" customFormat="1" ht="19.5" customHeight="1">
      <c r="A267" s="57" t="s">
        <v>539</v>
      </c>
      <c r="B267" s="92"/>
      <c r="C267" s="92">
        <v>1149.27</v>
      </c>
      <c r="D267" s="58"/>
      <c r="E267" s="74"/>
      <c r="F267" s="58"/>
      <c r="G267" s="99"/>
      <c r="H267" s="99"/>
      <c r="I267" s="99"/>
      <c r="J267" s="99"/>
      <c r="K267" s="99"/>
      <c r="L267" s="142"/>
    </row>
    <row r="268" spans="1:12" s="89" customFormat="1" ht="19.5" customHeight="1">
      <c r="A268" s="57" t="s">
        <v>540</v>
      </c>
      <c r="B268" s="92"/>
      <c r="C268" s="92">
        <v>725.92</v>
      </c>
      <c r="D268" s="58"/>
      <c r="E268" s="74"/>
      <c r="F268" s="58"/>
      <c r="G268" s="99"/>
      <c r="H268" s="99"/>
      <c r="I268" s="99"/>
      <c r="J268" s="99"/>
      <c r="K268" s="99"/>
      <c r="L268" s="142"/>
    </row>
    <row r="269" spans="1:12" s="89" customFormat="1" ht="19.5" customHeight="1">
      <c r="A269" s="57" t="s">
        <v>541</v>
      </c>
      <c r="B269" s="92"/>
      <c r="C269" s="92">
        <v>1300.83</v>
      </c>
      <c r="D269" s="58"/>
      <c r="E269" s="74"/>
      <c r="F269" s="58"/>
      <c r="G269" s="99"/>
      <c r="H269" s="99"/>
      <c r="I269" s="99"/>
      <c r="J269" s="99"/>
      <c r="K269" s="99"/>
      <c r="L269" s="142"/>
    </row>
    <row r="270" spans="1:12" s="89" customFormat="1" ht="19.5" customHeight="1">
      <c r="A270" s="57" t="s">
        <v>543</v>
      </c>
      <c r="B270" s="92"/>
      <c r="C270" s="92">
        <v>932.25</v>
      </c>
      <c r="D270" s="58"/>
      <c r="E270" s="74"/>
      <c r="F270" s="58"/>
      <c r="G270" s="99"/>
      <c r="H270" s="99"/>
      <c r="I270" s="99"/>
      <c r="J270" s="99"/>
      <c r="K270" s="99"/>
      <c r="L270" s="142"/>
    </row>
    <row r="271" spans="1:12" s="89" customFormat="1" ht="19.5" customHeight="1">
      <c r="A271" s="57" t="s">
        <v>544</v>
      </c>
      <c r="B271" s="92"/>
      <c r="C271" s="92">
        <v>1814.46</v>
      </c>
      <c r="D271" s="58"/>
      <c r="E271" s="74"/>
      <c r="F271" s="58"/>
      <c r="G271" s="99"/>
      <c r="H271" s="99"/>
      <c r="I271" s="99"/>
      <c r="J271" s="99"/>
      <c r="K271" s="99"/>
      <c r="L271" s="142"/>
    </row>
    <row r="272" spans="1:12" s="89" customFormat="1" ht="19.5" customHeight="1">
      <c r="A272" s="57" t="s">
        <v>545</v>
      </c>
      <c r="B272" s="92"/>
      <c r="C272" s="92">
        <v>1588.65</v>
      </c>
      <c r="D272" s="58"/>
      <c r="E272" s="74"/>
      <c r="F272" s="58"/>
      <c r="G272" s="99"/>
      <c r="H272" s="99"/>
      <c r="I272" s="99"/>
      <c r="J272" s="99"/>
      <c r="K272" s="99"/>
      <c r="L272" s="142"/>
    </row>
    <row r="273" spans="1:12" s="89" customFormat="1" ht="19.5" customHeight="1">
      <c r="A273" s="57" t="s">
        <v>262</v>
      </c>
      <c r="B273" s="92"/>
      <c r="C273" s="92">
        <v>15042.92</v>
      </c>
      <c r="D273" s="58"/>
      <c r="E273" s="74"/>
      <c r="F273" s="58"/>
      <c r="G273" s="99"/>
      <c r="H273" s="99"/>
      <c r="I273" s="99"/>
      <c r="J273" s="99"/>
      <c r="K273" s="99"/>
      <c r="L273" s="142"/>
    </row>
    <row r="274" spans="1:12" s="89" customFormat="1" ht="19.5" customHeight="1">
      <c r="A274" s="57" t="s">
        <v>598</v>
      </c>
      <c r="B274" s="92"/>
      <c r="C274" s="92">
        <v>3737.21</v>
      </c>
      <c r="D274" s="58"/>
      <c r="E274" s="74"/>
      <c r="F274" s="58"/>
      <c r="G274" s="99"/>
      <c r="H274" s="99"/>
      <c r="I274" s="99"/>
      <c r="J274" s="99"/>
      <c r="K274" s="99"/>
      <c r="L274" s="142"/>
    </row>
    <row r="275" spans="1:12" s="89" customFormat="1" ht="19.5" customHeight="1">
      <c r="A275" s="57" t="s">
        <v>600</v>
      </c>
      <c r="B275" s="92"/>
      <c r="C275" s="92">
        <v>7862.4</v>
      </c>
      <c r="D275" s="58"/>
      <c r="E275" s="74"/>
      <c r="F275" s="58"/>
      <c r="G275" s="99"/>
      <c r="H275" s="99"/>
      <c r="I275" s="99"/>
      <c r="J275" s="99"/>
      <c r="K275" s="99"/>
      <c r="L275" s="142"/>
    </row>
    <row r="276" spans="1:12" s="89" customFormat="1" ht="19.5" customHeight="1">
      <c r="A276" s="57" t="s">
        <v>601</v>
      </c>
      <c r="B276" s="92"/>
      <c r="C276" s="92">
        <v>27529.74</v>
      </c>
      <c r="D276" s="58"/>
      <c r="E276" s="74"/>
      <c r="F276" s="58"/>
      <c r="G276" s="99"/>
      <c r="H276" s="99"/>
      <c r="I276" s="99"/>
      <c r="J276" s="99"/>
      <c r="K276" s="99"/>
      <c r="L276" s="142"/>
    </row>
    <row r="277" spans="1:12" s="89" customFormat="1" ht="19.5" customHeight="1">
      <c r="A277" s="57" t="s">
        <v>602</v>
      </c>
      <c r="B277" s="92"/>
      <c r="C277" s="92">
        <v>15737.19</v>
      </c>
      <c r="D277" s="58"/>
      <c r="E277" s="74"/>
      <c r="F277" s="58"/>
      <c r="G277" s="99"/>
      <c r="H277" s="99"/>
      <c r="I277" s="99"/>
      <c r="J277" s="99"/>
      <c r="K277" s="99"/>
      <c r="L277" s="142"/>
    </row>
    <row r="278" spans="1:12" s="89" customFormat="1" ht="19.5" customHeight="1">
      <c r="A278" s="57" t="s">
        <v>603</v>
      </c>
      <c r="B278" s="92"/>
      <c r="C278" s="92">
        <v>5421.32</v>
      </c>
      <c r="D278" s="58"/>
      <c r="E278" s="74"/>
      <c r="F278" s="58"/>
      <c r="G278" s="99"/>
      <c r="H278" s="99"/>
      <c r="I278" s="99"/>
      <c r="J278" s="99"/>
      <c r="K278" s="99"/>
      <c r="L278" s="142"/>
    </row>
    <row r="279" spans="1:12" s="39" customFormat="1" ht="24.75" customHeight="1">
      <c r="A279" s="33" t="s">
        <v>78</v>
      </c>
      <c r="B279" s="94">
        <v>375000</v>
      </c>
      <c r="C279" s="94">
        <f>SUM(C280:C291)</f>
        <v>662737.65</v>
      </c>
      <c r="D279" s="21">
        <f>B279-C279</f>
        <v>-287737.65</v>
      </c>
      <c r="E279" s="32">
        <f>C279/B279*100</f>
        <v>176.73004</v>
      </c>
      <c r="F279" s="21">
        <v>0</v>
      </c>
      <c r="G279" s="26"/>
      <c r="H279" s="26"/>
      <c r="I279" s="26"/>
      <c r="J279" s="26"/>
      <c r="K279" s="26"/>
      <c r="L279" s="100"/>
    </row>
    <row r="280" spans="1:12" s="89" customFormat="1" ht="19.5" customHeight="1">
      <c r="A280" s="57" t="s">
        <v>539</v>
      </c>
      <c r="B280" s="92"/>
      <c r="C280" s="92">
        <v>9194.17</v>
      </c>
      <c r="D280" s="367" t="s">
        <v>164</v>
      </c>
      <c r="E280" s="74"/>
      <c r="F280" s="58"/>
      <c r="G280" s="99"/>
      <c r="H280" s="99"/>
      <c r="I280" s="99"/>
      <c r="J280" s="99"/>
      <c r="K280" s="99"/>
      <c r="L280" s="142"/>
    </row>
    <row r="281" spans="1:12" s="89" customFormat="1" ht="19.5" customHeight="1">
      <c r="A281" s="61" t="s">
        <v>540</v>
      </c>
      <c r="B281" s="93"/>
      <c r="C281" s="93">
        <v>5807.18</v>
      </c>
      <c r="D281" s="375"/>
      <c r="E281" s="76"/>
      <c r="F281" s="59"/>
      <c r="G281" s="99"/>
      <c r="H281" s="99"/>
      <c r="I281" s="99"/>
      <c r="J281" s="99"/>
      <c r="K281" s="99"/>
      <c r="L281" s="142"/>
    </row>
    <row r="282" spans="1:12" s="89" customFormat="1" ht="19.5" customHeight="1">
      <c r="A282" s="57" t="s">
        <v>541</v>
      </c>
      <c r="B282" s="92"/>
      <c r="C282" s="92">
        <v>10406.69</v>
      </c>
      <c r="D282" s="58"/>
      <c r="E282" s="74"/>
      <c r="F282" s="58"/>
      <c r="G282" s="99"/>
      <c r="H282" s="99"/>
      <c r="I282" s="99"/>
      <c r="J282" s="99"/>
      <c r="K282" s="99"/>
      <c r="L282" s="142"/>
    </row>
    <row r="283" spans="1:12" s="89" customFormat="1" ht="19.5" customHeight="1">
      <c r="A283" s="57" t="s">
        <v>543</v>
      </c>
      <c r="B283" s="92"/>
      <c r="C283" s="92">
        <v>7458.04</v>
      </c>
      <c r="D283" s="58"/>
      <c r="E283" s="74"/>
      <c r="F283" s="58"/>
      <c r="G283" s="99"/>
      <c r="H283" s="99"/>
      <c r="I283" s="99"/>
      <c r="J283" s="99"/>
      <c r="K283" s="99"/>
      <c r="L283" s="142"/>
    </row>
    <row r="284" spans="1:12" s="89" customFormat="1" ht="19.5" customHeight="1">
      <c r="A284" s="57" t="s">
        <v>544</v>
      </c>
      <c r="B284" s="92"/>
      <c r="C284" s="92">
        <v>14516.03</v>
      </c>
      <c r="D284" s="58"/>
      <c r="E284" s="74"/>
      <c r="F284" s="58"/>
      <c r="G284" s="99"/>
      <c r="H284" s="99"/>
      <c r="I284" s="99"/>
      <c r="J284" s="99"/>
      <c r="K284" s="99"/>
      <c r="L284" s="142"/>
    </row>
    <row r="285" spans="1:12" s="89" customFormat="1" ht="19.5" customHeight="1">
      <c r="A285" s="57" t="s">
        <v>545</v>
      </c>
      <c r="B285" s="92"/>
      <c r="C285" s="92">
        <v>12709.2</v>
      </c>
      <c r="D285" s="58"/>
      <c r="E285" s="74"/>
      <c r="F285" s="58"/>
      <c r="G285" s="99"/>
      <c r="H285" s="99"/>
      <c r="I285" s="99"/>
      <c r="J285" s="99"/>
      <c r="K285" s="99"/>
      <c r="L285" s="142"/>
    </row>
    <row r="286" spans="1:12" s="89" customFormat="1" ht="19.5" customHeight="1">
      <c r="A286" s="57" t="s">
        <v>262</v>
      </c>
      <c r="B286" s="92"/>
      <c r="C286" s="92">
        <v>120343.04</v>
      </c>
      <c r="D286" s="58"/>
      <c r="E286" s="74"/>
      <c r="F286" s="58"/>
      <c r="G286" s="99"/>
      <c r="H286" s="99"/>
      <c r="I286" s="99"/>
      <c r="J286" s="99"/>
      <c r="K286" s="99"/>
      <c r="L286" s="142"/>
    </row>
    <row r="287" spans="1:12" s="89" customFormat="1" ht="19.5" customHeight="1">
      <c r="A287" s="57" t="s">
        <v>598</v>
      </c>
      <c r="B287" s="92"/>
      <c r="C287" s="92">
        <v>29897.99</v>
      </c>
      <c r="D287" s="58"/>
      <c r="E287" s="74"/>
      <c r="F287" s="58"/>
      <c r="G287" s="99"/>
      <c r="H287" s="99"/>
      <c r="I287" s="99"/>
      <c r="J287" s="99"/>
      <c r="K287" s="99"/>
      <c r="L287" s="142"/>
    </row>
    <row r="288" spans="1:12" s="89" customFormat="1" ht="19.5" customHeight="1">
      <c r="A288" s="57" t="s">
        <v>600</v>
      </c>
      <c r="B288" s="92"/>
      <c r="C288" s="92">
        <v>62899.2</v>
      </c>
      <c r="D288" s="58"/>
      <c r="E288" s="74"/>
      <c r="F288" s="58"/>
      <c r="G288" s="99"/>
      <c r="H288" s="99"/>
      <c r="I288" s="99"/>
      <c r="J288" s="99"/>
      <c r="K288" s="99"/>
      <c r="L288" s="142"/>
    </row>
    <row r="289" spans="1:12" s="89" customFormat="1" ht="19.5" customHeight="1">
      <c r="A289" s="57" t="s">
        <v>601</v>
      </c>
      <c r="B289" s="92"/>
      <c r="C289" s="92">
        <v>220237.91</v>
      </c>
      <c r="D289" s="58"/>
      <c r="E289" s="74"/>
      <c r="F289" s="58"/>
      <c r="G289" s="99"/>
      <c r="H289" s="99"/>
      <c r="I289" s="99"/>
      <c r="J289" s="99"/>
      <c r="K289" s="99"/>
      <c r="L289" s="142"/>
    </row>
    <row r="290" spans="1:12" s="89" customFormat="1" ht="19.5" customHeight="1">
      <c r="A290" s="57" t="s">
        <v>602</v>
      </c>
      <c r="B290" s="92"/>
      <c r="C290" s="92">
        <v>125897.67</v>
      </c>
      <c r="D290" s="58"/>
      <c r="E290" s="74"/>
      <c r="F290" s="58"/>
      <c r="G290" s="99"/>
      <c r="H290" s="99"/>
      <c r="I290" s="99"/>
      <c r="J290" s="99"/>
      <c r="K290" s="99"/>
      <c r="L290" s="142"/>
    </row>
    <row r="291" spans="1:12" s="89" customFormat="1" ht="19.5" customHeight="1">
      <c r="A291" s="57" t="s">
        <v>603</v>
      </c>
      <c r="B291" s="92"/>
      <c r="C291" s="92">
        <v>43370.53</v>
      </c>
      <c r="D291" s="58"/>
      <c r="E291" s="74"/>
      <c r="F291" s="58"/>
      <c r="G291" s="99"/>
      <c r="H291" s="99"/>
      <c r="I291" s="99"/>
      <c r="J291" s="99"/>
      <c r="K291" s="99"/>
      <c r="L291" s="142"/>
    </row>
    <row r="292" spans="1:12" s="127" customFormat="1" ht="30" customHeight="1">
      <c r="A292" s="169" t="s">
        <v>104</v>
      </c>
      <c r="B292" s="167">
        <f>SUM(B266,B279)</f>
        <v>459000</v>
      </c>
      <c r="C292" s="167">
        <f>SUM(C266,C279)</f>
        <v>745579.81</v>
      </c>
      <c r="D292" s="167">
        <f>B292-C292</f>
        <v>-286579.81000000006</v>
      </c>
      <c r="E292" s="168">
        <f>C292/B292*100</f>
        <v>162.43568845315906</v>
      </c>
      <c r="F292" s="167">
        <f>SUM(F266:F279)</f>
        <v>0</v>
      </c>
      <c r="G292" s="26"/>
      <c r="H292" s="26"/>
      <c r="I292" s="26"/>
      <c r="J292" s="26"/>
      <c r="K292" s="26"/>
      <c r="L292" s="100"/>
    </row>
    <row r="293" spans="1:12" s="127" customFormat="1" ht="34.5" customHeight="1">
      <c r="A293" s="199" t="s">
        <v>123</v>
      </c>
      <c r="B293" s="197">
        <f>SUM(B265,B292)</f>
        <v>9164000</v>
      </c>
      <c r="C293" s="197">
        <f>SUM(C265,C292)</f>
        <v>9843120.370000001</v>
      </c>
      <c r="D293" s="197">
        <f>B293-C293</f>
        <v>-679120.370000001</v>
      </c>
      <c r="E293" s="198">
        <f>C293/B293*100</f>
        <v>107.41074170667832</v>
      </c>
      <c r="F293" s="197">
        <f>SUM(F265)</f>
        <v>0</v>
      </c>
      <c r="G293" s="26"/>
      <c r="H293" s="26"/>
      <c r="I293" s="26"/>
      <c r="J293" s="26"/>
      <c r="K293" s="26"/>
      <c r="L293" s="100"/>
    </row>
    <row r="294" spans="1:12" s="39" customFormat="1" ht="34.5" customHeight="1">
      <c r="A294" s="43" t="s">
        <v>503</v>
      </c>
      <c r="B294" s="91"/>
      <c r="C294" s="91"/>
      <c r="D294" s="37"/>
      <c r="E294" s="67"/>
      <c r="F294" s="66"/>
      <c r="G294" s="26"/>
      <c r="H294" s="26"/>
      <c r="I294" s="26"/>
      <c r="J294" s="26"/>
      <c r="K294" s="26"/>
      <c r="L294" s="100"/>
    </row>
    <row r="295" spans="1:12" s="39" customFormat="1" ht="24.75" customHeight="1">
      <c r="A295" s="86" t="s">
        <v>83</v>
      </c>
      <c r="B295" s="95">
        <v>1596000</v>
      </c>
      <c r="C295" s="95">
        <v>0</v>
      </c>
      <c r="D295" s="23">
        <f>B295-C295</f>
        <v>1596000</v>
      </c>
      <c r="E295" s="35">
        <f>C295/B295*100</f>
        <v>0</v>
      </c>
      <c r="F295" s="23">
        <v>0</v>
      </c>
      <c r="G295" s="26"/>
      <c r="H295" s="26"/>
      <c r="I295" s="26"/>
      <c r="J295" s="26"/>
      <c r="K295" s="26"/>
      <c r="L295" s="100"/>
    </row>
    <row r="296" spans="1:12" s="39" customFormat="1" ht="24.75" customHeight="1">
      <c r="A296" s="86" t="s">
        <v>86</v>
      </c>
      <c r="B296" s="95">
        <v>12900000</v>
      </c>
      <c r="C296" s="95">
        <v>0</v>
      </c>
      <c r="D296" s="23">
        <f>B296-C296</f>
        <v>12900000</v>
      </c>
      <c r="E296" s="35">
        <f>C296/B296*100</f>
        <v>0</v>
      </c>
      <c r="F296" s="23">
        <v>0</v>
      </c>
      <c r="G296" s="26"/>
      <c r="H296" s="26"/>
      <c r="I296" s="26"/>
      <c r="J296" s="26"/>
      <c r="K296" s="26"/>
      <c r="L296" s="100"/>
    </row>
    <row r="297" spans="1:12" s="127" customFormat="1" ht="30" customHeight="1">
      <c r="A297" s="129" t="s">
        <v>101</v>
      </c>
      <c r="B297" s="108">
        <f>SUM(B295,B296)</f>
        <v>14496000</v>
      </c>
      <c r="C297" s="108">
        <f>SUM(C295,C296)</f>
        <v>0</v>
      </c>
      <c r="D297" s="109">
        <f>B297-C297</f>
        <v>14496000</v>
      </c>
      <c r="E297" s="132">
        <f>C297/B297*100</f>
        <v>0</v>
      </c>
      <c r="F297" s="133">
        <f>SUM(F295:F296)</f>
        <v>0</v>
      </c>
      <c r="G297" s="26"/>
      <c r="H297" s="26"/>
      <c r="I297" s="26"/>
      <c r="J297" s="26"/>
      <c r="K297" s="26"/>
      <c r="L297" s="100"/>
    </row>
    <row r="298" spans="1:12" s="127" customFormat="1" ht="34.5" customHeight="1">
      <c r="A298" s="195" t="s">
        <v>123</v>
      </c>
      <c r="B298" s="196">
        <f>SUM(B297)</f>
        <v>14496000</v>
      </c>
      <c r="C298" s="196">
        <f>SUM(C297)</f>
        <v>0</v>
      </c>
      <c r="D298" s="197">
        <f>B298-C298</f>
        <v>14496000</v>
      </c>
      <c r="E298" s="198">
        <f>C298/B298*100</f>
        <v>0</v>
      </c>
      <c r="F298" s="197">
        <f>SUM(F297)</f>
        <v>0</v>
      </c>
      <c r="G298" s="26"/>
      <c r="H298" s="26"/>
      <c r="I298" s="26"/>
      <c r="J298" s="26"/>
      <c r="K298" s="26"/>
      <c r="L298" s="100"/>
    </row>
    <row r="299" spans="1:12" s="39" customFormat="1" ht="34.5" customHeight="1">
      <c r="A299" s="43" t="s">
        <v>504</v>
      </c>
      <c r="B299" s="91"/>
      <c r="C299" s="91"/>
      <c r="D299" s="37"/>
      <c r="E299" s="67"/>
      <c r="F299" s="66"/>
      <c r="G299" s="26"/>
      <c r="H299" s="26"/>
      <c r="I299" s="26"/>
      <c r="J299" s="26"/>
      <c r="K299" s="26"/>
      <c r="L299" s="100"/>
    </row>
    <row r="300" spans="1:12" s="39" customFormat="1" ht="24.75" customHeight="1">
      <c r="A300" s="86" t="s">
        <v>83</v>
      </c>
      <c r="B300" s="95">
        <v>15000</v>
      </c>
      <c r="C300" s="95">
        <v>0</v>
      </c>
      <c r="D300" s="23">
        <f>B300-C300</f>
        <v>15000</v>
      </c>
      <c r="E300" s="35">
        <f>C300/B300*100</f>
        <v>0</v>
      </c>
      <c r="F300" s="23">
        <v>21763.33</v>
      </c>
      <c r="G300" s="26"/>
      <c r="H300" s="26"/>
      <c r="I300" s="26"/>
      <c r="J300" s="26"/>
      <c r="K300" s="26"/>
      <c r="L300" s="100"/>
    </row>
    <row r="301" spans="1:12" s="39" customFormat="1" ht="24.75" customHeight="1">
      <c r="A301" s="33" t="s">
        <v>86</v>
      </c>
      <c r="B301" s="94">
        <v>133000</v>
      </c>
      <c r="C301" s="94">
        <v>0</v>
      </c>
      <c r="D301" s="21">
        <f>B301-C301</f>
        <v>133000</v>
      </c>
      <c r="E301" s="32">
        <f>C301/B301*100</f>
        <v>0</v>
      </c>
      <c r="F301" s="21">
        <v>195676.08</v>
      </c>
      <c r="G301" s="26"/>
      <c r="H301" s="26"/>
      <c r="I301" s="26"/>
      <c r="J301" s="26"/>
      <c r="K301" s="26"/>
      <c r="L301" s="100"/>
    </row>
    <row r="302" spans="1:12" s="127" customFormat="1" ht="30" customHeight="1">
      <c r="A302" s="174" t="s">
        <v>101</v>
      </c>
      <c r="B302" s="166">
        <f>SUM(B300,B301)</f>
        <v>148000</v>
      </c>
      <c r="C302" s="166">
        <f>SUM(C300,C301)</f>
        <v>0</v>
      </c>
      <c r="D302" s="167">
        <f>B302-C302</f>
        <v>148000</v>
      </c>
      <c r="E302" s="168">
        <f>C302/B302*100</f>
        <v>0</v>
      </c>
      <c r="F302" s="167">
        <f>SUM(F300:F301)</f>
        <v>217439.40999999997</v>
      </c>
      <c r="G302" s="26"/>
      <c r="H302" s="26"/>
      <c r="I302" s="26"/>
      <c r="J302" s="26"/>
      <c r="K302" s="26"/>
      <c r="L302" s="100"/>
    </row>
    <row r="303" spans="1:12" s="127" customFormat="1" ht="34.5" customHeight="1">
      <c r="A303" s="199" t="s">
        <v>124</v>
      </c>
      <c r="B303" s="197">
        <f>SUM(B302)</f>
        <v>148000</v>
      </c>
      <c r="C303" s="197">
        <f>SUM(C302)</f>
        <v>0</v>
      </c>
      <c r="D303" s="197">
        <f>B303-C303</f>
        <v>148000</v>
      </c>
      <c r="E303" s="198">
        <f>C303/B303*100</f>
        <v>0</v>
      </c>
      <c r="F303" s="197">
        <f>SUM(F302)</f>
        <v>217439.40999999997</v>
      </c>
      <c r="G303" s="26"/>
      <c r="H303" s="26"/>
      <c r="I303" s="26"/>
      <c r="J303" s="26"/>
      <c r="K303" s="26"/>
      <c r="L303" s="100"/>
    </row>
    <row r="304" spans="1:12" s="39" customFormat="1" ht="34.5" customHeight="1">
      <c r="A304" s="43" t="s">
        <v>294</v>
      </c>
      <c r="B304" s="91"/>
      <c r="C304" s="91"/>
      <c r="D304" s="37"/>
      <c r="E304" s="67"/>
      <c r="F304" s="66"/>
      <c r="G304" s="26"/>
      <c r="H304" s="26"/>
      <c r="I304" s="26"/>
      <c r="J304" s="26"/>
      <c r="K304" s="26"/>
      <c r="L304" s="100"/>
    </row>
    <row r="305" spans="1:12" s="39" customFormat="1" ht="24.75" customHeight="1">
      <c r="A305" s="33" t="s">
        <v>125</v>
      </c>
      <c r="B305" s="94">
        <f>SUM(B307,B309)</f>
        <v>10788319.01</v>
      </c>
      <c r="C305" s="94">
        <f>SUM(C306:C334)</f>
        <v>3742328.8</v>
      </c>
      <c r="D305" s="11">
        <f>B305-C305</f>
        <v>7045990.21</v>
      </c>
      <c r="E305" s="12">
        <f>C305/B305*100</f>
        <v>34.688710970922614</v>
      </c>
      <c r="F305" s="11">
        <v>5849328.61</v>
      </c>
      <c r="G305" s="26"/>
      <c r="H305" s="26"/>
      <c r="I305" s="26"/>
      <c r="J305" s="26"/>
      <c r="K305" s="26"/>
      <c r="L305" s="100"/>
    </row>
    <row r="306" spans="1:12" s="89" customFormat="1" ht="19.5" customHeight="1">
      <c r="A306" s="57" t="s">
        <v>547</v>
      </c>
      <c r="B306" s="206" t="s">
        <v>499</v>
      </c>
      <c r="C306" s="92"/>
      <c r="D306" s="237"/>
      <c r="E306" s="50"/>
      <c r="F306" s="48"/>
      <c r="G306" s="99"/>
      <c r="H306" s="99"/>
      <c r="I306" s="99"/>
      <c r="J306" s="99"/>
      <c r="K306" s="99"/>
      <c r="L306" s="142"/>
    </row>
    <row r="307" spans="1:12" s="89" customFormat="1" ht="19.5" customHeight="1">
      <c r="A307" s="57" t="s">
        <v>548</v>
      </c>
      <c r="B307" s="92">
        <v>10016051</v>
      </c>
      <c r="C307" s="92">
        <v>181713.7</v>
      </c>
      <c r="D307" s="237"/>
      <c r="E307" s="50"/>
      <c r="F307" s="48"/>
      <c r="G307" s="99"/>
      <c r="H307" s="99"/>
      <c r="I307" s="99"/>
      <c r="J307" s="99"/>
      <c r="K307" s="99"/>
      <c r="L307" s="142"/>
    </row>
    <row r="308" spans="1:12" s="89" customFormat="1" ht="19.5" customHeight="1">
      <c r="A308" s="57" t="s">
        <v>549</v>
      </c>
      <c r="B308" s="206" t="s">
        <v>500</v>
      </c>
      <c r="C308" s="92">
        <v>101758.42</v>
      </c>
      <c r="D308" s="285"/>
      <c r="E308" s="50"/>
      <c r="F308" s="48"/>
      <c r="G308" s="99"/>
      <c r="H308" s="99"/>
      <c r="I308" s="99"/>
      <c r="J308" s="99"/>
      <c r="K308" s="99"/>
      <c r="L308" s="142"/>
    </row>
    <row r="309" spans="1:12" s="89" customFormat="1" ht="19.5" customHeight="1">
      <c r="A309" s="57" t="s">
        <v>550</v>
      </c>
      <c r="B309" s="92">
        <v>772268.01</v>
      </c>
      <c r="C309" s="92">
        <v>39974.01</v>
      </c>
      <c r="D309" s="48"/>
      <c r="E309" s="50"/>
      <c r="F309" s="48"/>
      <c r="G309" s="99"/>
      <c r="H309" s="99"/>
      <c r="I309" s="99"/>
      <c r="J309" s="99"/>
      <c r="K309" s="99"/>
      <c r="L309" s="142"/>
    </row>
    <row r="310" spans="1:12" s="89" customFormat="1" ht="19.5" customHeight="1">
      <c r="A310" s="57" t="s">
        <v>551</v>
      </c>
      <c r="B310" s="92"/>
      <c r="C310" s="92">
        <v>12045.67</v>
      </c>
      <c r="D310" s="48"/>
      <c r="E310" s="50"/>
      <c r="F310" s="48"/>
      <c r="G310" s="99"/>
      <c r="H310" s="99"/>
      <c r="I310" s="99"/>
      <c r="J310" s="99"/>
      <c r="K310" s="99"/>
      <c r="L310" s="142"/>
    </row>
    <row r="311" spans="1:12" s="89" customFormat="1" ht="19.5" customHeight="1">
      <c r="A311" s="57" t="s">
        <v>552</v>
      </c>
      <c r="B311" s="92"/>
      <c r="C311" s="92">
        <v>65165.1</v>
      </c>
      <c r="D311" s="48"/>
      <c r="E311" s="50"/>
      <c r="F311" s="48"/>
      <c r="G311" s="99"/>
      <c r="H311" s="99"/>
      <c r="I311" s="99"/>
      <c r="J311" s="99"/>
      <c r="K311" s="99"/>
      <c r="L311" s="142"/>
    </row>
    <row r="312" spans="1:12" s="89" customFormat="1" ht="19.5" customHeight="1">
      <c r="A312" s="57" t="s">
        <v>553</v>
      </c>
      <c r="B312" s="92"/>
      <c r="C312" s="92">
        <v>45570</v>
      </c>
      <c r="D312" s="48"/>
      <c r="E312" s="50"/>
      <c r="F312" s="48"/>
      <c r="G312" s="99"/>
      <c r="H312" s="99"/>
      <c r="I312" s="99"/>
      <c r="J312" s="99"/>
      <c r="K312" s="99"/>
      <c r="L312" s="142"/>
    </row>
    <row r="313" spans="1:12" s="89" customFormat="1" ht="19.5" customHeight="1">
      <c r="A313" s="57" t="s">
        <v>554</v>
      </c>
      <c r="B313" s="92"/>
      <c r="C313" s="92">
        <v>41013</v>
      </c>
      <c r="D313" s="48"/>
      <c r="E313" s="50"/>
      <c r="F313" s="48"/>
      <c r="G313" s="99"/>
      <c r="H313" s="99"/>
      <c r="I313" s="99"/>
      <c r="J313" s="99"/>
      <c r="K313" s="99"/>
      <c r="L313" s="142"/>
    </row>
    <row r="314" spans="1:12" s="89" customFormat="1" ht="19.5" customHeight="1">
      <c r="A314" s="57" t="s">
        <v>555</v>
      </c>
      <c r="B314" s="92"/>
      <c r="C314" s="92">
        <v>22598.67</v>
      </c>
      <c r="D314" s="48"/>
      <c r="E314" s="50"/>
      <c r="F314" s="48"/>
      <c r="G314" s="99"/>
      <c r="H314" s="99"/>
      <c r="I314" s="99"/>
      <c r="J314" s="99"/>
      <c r="K314" s="99"/>
      <c r="L314" s="142"/>
    </row>
    <row r="315" spans="1:12" s="89" customFormat="1" ht="19.5" customHeight="1">
      <c r="A315" s="57" t="s">
        <v>556</v>
      </c>
      <c r="B315" s="92"/>
      <c r="C315" s="92">
        <v>3753.87</v>
      </c>
      <c r="D315" s="48"/>
      <c r="E315" s="50"/>
      <c r="F315" s="48"/>
      <c r="G315" s="99"/>
      <c r="H315" s="99"/>
      <c r="I315" s="99"/>
      <c r="J315" s="99"/>
      <c r="K315" s="99"/>
      <c r="L315" s="142"/>
    </row>
    <row r="316" spans="1:12" s="89" customFormat="1" ht="19.5" customHeight="1">
      <c r="A316" s="57" t="s">
        <v>557</v>
      </c>
      <c r="B316" s="92"/>
      <c r="C316" s="92">
        <v>4649.27</v>
      </c>
      <c r="D316" s="48"/>
      <c r="E316" s="50"/>
      <c r="F316" s="48"/>
      <c r="G316" s="99"/>
      <c r="H316" s="99"/>
      <c r="I316" s="99"/>
      <c r="J316" s="99"/>
      <c r="K316" s="99"/>
      <c r="L316" s="142"/>
    </row>
    <row r="317" spans="1:12" s="89" customFormat="1" ht="19.5" customHeight="1">
      <c r="A317" s="57" t="s">
        <v>558</v>
      </c>
      <c r="B317" s="92"/>
      <c r="C317" s="92">
        <v>100078.13</v>
      </c>
      <c r="D317" s="48"/>
      <c r="E317" s="50"/>
      <c r="F317" s="48"/>
      <c r="G317" s="99"/>
      <c r="H317" s="99"/>
      <c r="I317" s="99"/>
      <c r="J317" s="99"/>
      <c r="K317" s="99"/>
      <c r="L317" s="142"/>
    </row>
    <row r="318" spans="1:12" s="89" customFormat="1" ht="19.5" customHeight="1">
      <c r="A318" s="57" t="s">
        <v>559</v>
      </c>
      <c r="B318" s="92"/>
      <c r="C318" s="92">
        <v>17545.13</v>
      </c>
      <c r="D318" s="48"/>
      <c r="E318" s="50"/>
      <c r="F318" s="48"/>
      <c r="G318" s="99"/>
      <c r="H318" s="99"/>
      <c r="I318" s="99"/>
      <c r="J318" s="99"/>
      <c r="K318" s="99"/>
      <c r="L318" s="142"/>
    </row>
    <row r="319" spans="1:12" s="89" customFormat="1" ht="19.5" customHeight="1">
      <c r="A319" s="57" t="s">
        <v>560</v>
      </c>
      <c r="B319" s="92"/>
      <c r="C319" s="92">
        <v>16024.32</v>
      </c>
      <c r="D319" s="48"/>
      <c r="E319" s="50"/>
      <c r="F319" s="48"/>
      <c r="G319" s="99"/>
      <c r="H319" s="99"/>
      <c r="I319" s="99"/>
      <c r="J319" s="99"/>
      <c r="K319" s="99"/>
      <c r="L319" s="142"/>
    </row>
    <row r="320" spans="1:12" s="89" customFormat="1" ht="19.5" customHeight="1">
      <c r="A320" s="57" t="s">
        <v>561</v>
      </c>
      <c r="B320" s="92"/>
      <c r="C320" s="92">
        <v>110893</v>
      </c>
      <c r="D320" s="48"/>
      <c r="E320" s="50"/>
      <c r="F320" s="48"/>
      <c r="G320" s="99"/>
      <c r="H320" s="99"/>
      <c r="I320" s="99"/>
      <c r="J320" s="99"/>
      <c r="K320" s="99"/>
      <c r="L320" s="142"/>
    </row>
    <row r="321" spans="1:12" s="89" customFormat="1" ht="19.5" customHeight="1">
      <c r="A321" s="61" t="s">
        <v>562</v>
      </c>
      <c r="B321" s="93"/>
      <c r="C321" s="93">
        <v>35427.75</v>
      </c>
      <c r="D321" s="53"/>
      <c r="E321" s="54"/>
      <c r="F321" s="53"/>
      <c r="G321" s="99"/>
      <c r="H321" s="99"/>
      <c r="I321" s="99"/>
      <c r="J321" s="99"/>
      <c r="K321" s="99"/>
      <c r="L321" s="142"/>
    </row>
    <row r="322" spans="1:12" s="89" customFormat="1" ht="19.5" customHeight="1">
      <c r="A322" s="57" t="s">
        <v>604</v>
      </c>
      <c r="B322" s="92"/>
      <c r="C322" s="92"/>
      <c r="D322" s="48"/>
      <c r="E322" s="50"/>
      <c r="F322" s="48"/>
      <c r="G322" s="99"/>
      <c r="H322" s="99"/>
      <c r="I322" s="99"/>
      <c r="J322" s="99"/>
      <c r="K322" s="99"/>
      <c r="L322" s="142"/>
    </row>
    <row r="323" spans="1:12" s="89" customFormat="1" ht="19.5" customHeight="1">
      <c r="A323" s="57" t="s">
        <v>605</v>
      </c>
      <c r="B323" s="92"/>
      <c r="C323" s="92">
        <v>57796.89</v>
      </c>
      <c r="D323" s="48"/>
      <c r="E323" s="50"/>
      <c r="F323" s="48"/>
      <c r="G323" s="99"/>
      <c r="H323" s="99"/>
      <c r="I323" s="99"/>
      <c r="J323" s="99"/>
      <c r="K323" s="99"/>
      <c r="L323" s="142"/>
    </row>
    <row r="324" spans="1:12" s="89" customFormat="1" ht="19.5" customHeight="1">
      <c r="A324" s="57" t="s">
        <v>606</v>
      </c>
      <c r="B324" s="92"/>
      <c r="C324" s="92">
        <v>147192.87</v>
      </c>
      <c r="D324" s="48"/>
      <c r="E324" s="50"/>
      <c r="F324" s="48"/>
      <c r="G324" s="99"/>
      <c r="H324" s="99"/>
      <c r="I324" s="99"/>
      <c r="J324" s="99"/>
      <c r="K324" s="99"/>
      <c r="L324" s="142"/>
    </row>
    <row r="325" spans="1:12" s="89" customFormat="1" ht="19.5" customHeight="1">
      <c r="A325" s="57" t="s">
        <v>607</v>
      </c>
      <c r="B325" s="92"/>
      <c r="C325" s="92">
        <v>82553.96</v>
      </c>
      <c r="D325" s="48"/>
      <c r="E325" s="50"/>
      <c r="F325" s="48"/>
      <c r="G325" s="99"/>
      <c r="H325" s="99"/>
      <c r="I325" s="99"/>
      <c r="J325" s="99"/>
      <c r="K325" s="99"/>
      <c r="L325" s="142"/>
    </row>
    <row r="326" spans="1:12" s="89" customFormat="1" ht="19.5" customHeight="1">
      <c r="A326" s="57" t="s">
        <v>608</v>
      </c>
      <c r="B326" s="92"/>
      <c r="C326" s="92">
        <v>323550.23</v>
      </c>
      <c r="D326" s="48"/>
      <c r="E326" s="50"/>
      <c r="F326" s="48"/>
      <c r="G326" s="99"/>
      <c r="H326" s="99"/>
      <c r="I326" s="99"/>
      <c r="J326" s="99"/>
      <c r="K326" s="99"/>
      <c r="L326" s="142"/>
    </row>
    <row r="327" spans="1:12" s="89" customFormat="1" ht="18.75" customHeight="1">
      <c r="A327" s="57" t="s">
        <v>551</v>
      </c>
      <c r="B327" s="92"/>
      <c r="C327" s="92">
        <v>65643.24</v>
      </c>
      <c r="D327" s="48"/>
      <c r="E327" s="50"/>
      <c r="F327" s="48"/>
      <c r="G327" s="99"/>
      <c r="H327" s="99"/>
      <c r="I327" s="99"/>
      <c r="J327" s="99"/>
      <c r="K327" s="99"/>
      <c r="L327" s="142"/>
    </row>
    <row r="328" spans="1:12" s="89" customFormat="1" ht="18.75" customHeight="1">
      <c r="A328" s="57" t="s">
        <v>609</v>
      </c>
      <c r="B328" s="92"/>
      <c r="C328" s="92">
        <v>52780</v>
      </c>
      <c r="D328" s="48"/>
      <c r="E328" s="50"/>
      <c r="F328" s="48"/>
      <c r="G328" s="99"/>
      <c r="H328" s="99"/>
      <c r="I328" s="99"/>
      <c r="J328" s="99"/>
      <c r="K328" s="99"/>
      <c r="L328" s="142"/>
    </row>
    <row r="329" spans="1:12" s="89" customFormat="1" ht="18.75" customHeight="1">
      <c r="A329" s="57" t="s">
        <v>610</v>
      </c>
      <c r="B329" s="92"/>
      <c r="C329" s="92">
        <v>73892</v>
      </c>
      <c r="D329" s="48"/>
      <c r="E329" s="50"/>
      <c r="F329" s="48"/>
      <c r="G329" s="99"/>
      <c r="H329" s="99"/>
      <c r="I329" s="99"/>
      <c r="J329" s="99"/>
      <c r="K329" s="99"/>
      <c r="L329" s="142"/>
    </row>
    <row r="330" spans="1:12" s="89" customFormat="1" ht="18.75" customHeight="1">
      <c r="A330" s="57" t="s">
        <v>611</v>
      </c>
      <c r="B330" s="92"/>
      <c r="C330" s="92">
        <v>79565.7</v>
      </c>
      <c r="D330" s="48"/>
      <c r="E330" s="50"/>
      <c r="F330" s="48"/>
      <c r="G330" s="99"/>
      <c r="H330" s="99"/>
      <c r="I330" s="99"/>
      <c r="J330" s="99"/>
      <c r="K330" s="99"/>
      <c r="L330" s="142"/>
    </row>
    <row r="331" spans="1:12" s="89" customFormat="1" ht="18.75" customHeight="1">
      <c r="A331" s="57" t="s">
        <v>612</v>
      </c>
      <c r="B331" s="92"/>
      <c r="C331" s="92">
        <v>137767.11</v>
      </c>
      <c r="D331" s="48"/>
      <c r="E331" s="50"/>
      <c r="F331" s="48"/>
      <c r="G331" s="99"/>
      <c r="H331" s="99"/>
      <c r="I331" s="99"/>
      <c r="J331" s="99"/>
      <c r="K331" s="99"/>
      <c r="L331" s="142"/>
    </row>
    <row r="332" spans="1:12" s="89" customFormat="1" ht="18.75" customHeight="1">
      <c r="A332" s="57" t="s">
        <v>613</v>
      </c>
      <c r="B332" s="92"/>
      <c r="C332" s="92">
        <v>22658.61</v>
      </c>
      <c r="D332" s="48"/>
      <c r="E332" s="50"/>
      <c r="F332" s="48"/>
      <c r="G332" s="99"/>
      <c r="H332" s="99"/>
      <c r="I332" s="99"/>
      <c r="J332" s="99"/>
      <c r="K332" s="99"/>
      <c r="L332" s="142"/>
    </row>
    <row r="333" spans="1:12" s="89" customFormat="1" ht="18.75" customHeight="1">
      <c r="A333" s="57" t="s">
        <v>614</v>
      </c>
      <c r="B333" s="92"/>
      <c r="C333" s="92">
        <v>58165.75</v>
      </c>
      <c r="D333" s="48"/>
      <c r="E333" s="50"/>
      <c r="F333" s="48"/>
      <c r="G333" s="99"/>
      <c r="H333" s="99"/>
      <c r="I333" s="99"/>
      <c r="J333" s="99"/>
      <c r="K333" s="99"/>
      <c r="L333" s="142"/>
    </row>
    <row r="334" spans="1:12" s="89" customFormat="1" ht="18.75" customHeight="1">
      <c r="A334" s="57" t="s">
        <v>583</v>
      </c>
      <c r="B334" s="92"/>
      <c r="C334" s="92">
        <v>1842552.4</v>
      </c>
      <c r="D334" s="48"/>
      <c r="E334" s="50"/>
      <c r="F334" s="48"/>
      <c r="G334" s="99"/>
      <c r="H334" s="99"/>
      <c r="I334" s="99"/>
      <c r="J334" s="99"/>
      <c r="K334" s="99"/>
      <c r="L334" s="142"/>
    </row>
    <row r="335" spans="1:12" s="127" customFormat="1" ht="30" customHeight="1">
      <c r="A335" s="174" t="s">
        <v>101</v>
      </c>
      <c r="B335" s="166">
        <f>SUM(B305)</f>
        <v>10788319.01</v>
      </c>
      <c r="C335" s="166">
        <f>SUM(C305)</f>
        <v>3742328.8</v>
      </c>
      <c r="D335" s="167">
        <f>B335-C335</f>
        <v>7045990.21</v>
      </c>
      <c r="E335" s="168">
        <f>C335/B335*100</f>
        <v>34.688710970922614</v>
      </c>
      <c r="F335" s="167">
        <f>SUM(F305:F305)</f>
        <v>5849328.61</v>
      </c>
      <c r="G335" s="26"/>
      <c r="H335" s="26"/>
      <c r="I335" s="26"/>
      <c r="J335" s="26"/>
      <c r="K335" s="26"/>
      <c r="L335" s="100"/>
    </row>
    <row r="336" spans="1:12" s="127" customFormat="1" ht="34.5" customHeight="1">
      <c r="A336" s="195" t="s">
        <v>128</v>
      </c>
      <c r="B336" s="196">
        <f>SUM(B335)</f>
        <v>10788319.01</v>
      </c>
      <c r="C336" s="196">
        <f>SUM(C335)</f>
        <v>3742328.8</v>
      </c>
      <c r="D336" s="197">
        <f>B336-C336</f>
        <v>7045990.21</v>
      </c>
      <c r="E336" s="198">
        <f>C336/B336*100</f>
        <v>34.688710970922614</v>
      </c>
      <c r="F336" s="197">
        <f>F335</f>
        <v>5849328.61</v>
      </c>
      <c r="G336" s="26"/>
      <c r="H336" s="26"/>
      <c r="I336" s="26"/>
      <c r="J336" s="26"/>
      <c r="K336" s="26"/>
      <c r="L336" s="100"/>
    </row>
    <row r="337" spans="1:12" s="130" customFormat="1" ht="34.5" customHeight="1">
      <c r="A337" s="203" t="s">
        <v>47</v>
      </c>
      <c r="B337" s="204">
        <f>SUM(B115,B124,B139,B145,B156,B164,B168,B172,B177,B184,B192,B196,B219,B231,B293,B298,B303,B336)</f>
        <v>114540363.4</v>
      </c>
      <c r="C337" s="204">
        <f>SUM(C115,C124,C139,C145,C156,C164,C168,C172,C177,C184,C192,C196,C219,C231,C293,C298,C303,C336)</f>
        <v>49173967</v>
      </c>
      <c r="D337" s="218">
        <f>B337-C337</f>
        <v>65366396.400000006</v>
      </c>
      <c r="E337" s="198">
        <f>C337/B337*100</f>
        <v>42.931561888164914</v>
      </c>
      <c r="F337" s="197">
        <f>SUM(F115,F124,F139,F145,F156,F164,F168,F172,F177,F184,F192,F196,F219,F231,F293,F298,F303,F336)</f>
        <v>56722866.809999995</v>
      </c>
      <c r="G337" s="100"/>
      <c r="H337" s="100"/>
      <c r="I337" s="100"/>
      <c r="J337" s="100"/>
      <c r="K337" s="100"/>
      <c r="L337" s="159"/>
    </row>
    <row r="338" spans="1:12" s="261" customFormat="1" ht="13.5" customHeight="1">
      <c r="A338" s="255"/>
      <c r="B338" s="256" t="s">
        <v>107</v>
      </c>
      <c r="C338" s="256" t="s">
        <v>107</v>
      </c>
      <c r="D338" s="257" t="s">
        <v>107</v>
      </c>
      <c r="E338" s="258"/>
      <c r="F338" s="257" t="s">
        <v>107</v>
      </c>
      <c r="G338" s="260"/>
      <c r="H338" s="260"/>
      <c r="I338" s="260"/>
      <c r="J338" s="260"/>
      <c r="K338" s="260"/>
      <c r="L338" s="260"/>
    </row>
    <row r="339" spans="1:12" s="261" customFormat="1" ht="13.5" customHeight="1">
      <c r="A339" s="262"/>
      <c r="B339" s="263">
        <f>SUM(B115,B139,B145,B156,B164,B184)</f>
        <v>3920000</v>
      </c>
      <c r="C339" s="263">
        <f>SUM(C115,C139,C145,C156,C164,C184)</f>
        <v>2181715.1900000004</v>
      </c>
      <c r="D339" s="264">
        <f>B339-C339</f>
        <v>1738284.8099999996</v>
      </c>
      <c r="E339" s="265">
        <f>C339/B339*100</f>
        <v>55.65599974489797</v>
      </c>
      <c r="F339" s="264">
        <f>SUM(F115,F139,F145,F156,F164,F184)</f>
        <v>3083864.0899999994</v>
      </c>
      <c r="G339" s="260"/>
      <c r="H339" s="260"/>
      <c r="I339" s="260"/>
      <c r="J339" s="260"/>
      <c r="K339" s="260"/>
      <c r="L339" s="260"/>
    </row>
    <row r="340" spans="1:12" s="261" customFormat="1" ht="13.5" customHeight="1">
      <c r="A340" s="262"/>
      <c r="B340" s="267" t="s">
        <v>295</v>
      </c>
      <c r="C340" s="267" t="s">
        <v>295</v>
      </c>
      <c r="D340" s="268" t="s">
        <v>295</v>
      </c>
      <c r="E340" s="265"/>
      <c r="F340" s="268" t="s">
        <v>295</v>
      </c>
      <c r="G340" s="260"/>
      <c r="H340" s="260"/>
      <c r="I340" s="260"/>
      <c r="J340" s="260"/>
      <c r="K340" s="260"/>
      <c r="L340" s="260"/>
    </row>
    <row r="341" spans="1:12" s="261" customFormat="1" ht="13.5" customHeight="1">
      <c r="A341" s="262"/>
      <c r="B341" s="263">
        <f>SUM(B174,B196,B221,B226,B233,B266,B295,B300)</f>
        <v>4435000</v>
      </c>
      <c r="C341" s="263">
        <f>SUM(C174,C196,C221,C226,C233,C266,C295,C300)</f>
        <v>1381207.34</v>
      </c>
      <c r="D341" s="264">
        <f>B341-C341</f>
        <v>3053792.66</v>
      </c>
      <c r="E341" s="265">
        <f>C341/B341*100</f>
        <v>31.143344757609924</v>
      </c>
      <c r="F341" s="264">
        <f>SUM(F174,F196,F221,F226,F233,F266,F295,F300)</f>
        <v>1391776.0200000003</v>
      </c>
      <c r="G341" s="260"/>
      <c r="H341" s="260"/>
      <c r="I341" s="260"/>
      <c r="J341" s="260"/>
      <c r="K341" s="260"/>
      <c r="L341" s="260"/>
    </row>
    <row r="342" spans="1:12" s="261" customFormat="1" ht="13.5" customHeight="1">
      <c r="A342" s="269"/>
      <c r="B342" s="267" t="s">
        <v>108</v>
      </c>
      <c r="C342" s="267" t="s">
        <v>108</v>
      </c>
      <c r="D342" s="268" t="s">
        <v>108</v>
      </c>
      <c r="E342" s="302"/>
      <c r="F342" s="268" t="s">
        <v>108</v>
      </c>
      <c r="G342" s="260"/>
      <c r="H342" s="260"/>
      <c r="I342" s="260"/>
      <c r="J342" s="260"/>
      <c r="K342" s="260"/>
      <c r="L342" s="260"/>
    </row>
    <row r="343" spans="1:12" s="261" customFormat="1" ht="13.5" customHeight="1">
      <c r="A343" s="269"/>
      <c r="B343" s="263">
        <f>SUM(B168,B172,B175,B223,B228,B249,B279,B296,B301)</f>
        <v>31333000</v>
      </c>
      <c r="C343" s="263">
        <f>SUM(C168,C172,C175,C223,C228,C249,C279,C296,C301)</f>
        <v>9586463.13</v>
      </c>
      <c r="D343" s="264">
        <f>B343-C343</f>
        <v>21746536.869999997</v>
      </c>
      <c r="E343" s="265">
        <f>C343/B343*100</f>
        <v>30.595420578942335</v>
      </c>
      <c r="F343" s="264">
        <f>SUM(F168,F172,F175,F223,F228,F249,F279,F296,F301)</f>
        <v>11526732.520000001</v>
      </c>
      <c r="G343" s="260"/>
      <c r="H343" s="260"/>
      <c r="I343" s="260"/>
      <c r="J343" s="260"/>
      <c r="K343" s="260"/>
      <c r="L343" s="260"/>
    </row>
    <row r="344" spans="1:12" s="261" customFormat="1" ht="13.5" customHeight="1">
      <c r="A344" s="262"/>
      <c r="B344" s="267" t="s">
        <v>137</v>
      </c>
      <c r="C344" s="267" t="s">
        <v>137</v>
      </c>
      <c r="D344" s="268" t="s">
        <v>137</v>
      </c>
      <c r="E344" s="265"/>
      <c r="F344" s="268" t="s">
        <v>137</v>
      </c>
      <c r="G344" s="260"/>
      <c r="H344" s="260"/>
      <c r="I344" s="260"/>
      <c r="J344" s="260"/>
      <c r="K344" s="260"/>
      <c r="L344" s="260"/>
    </row>
    <row r="345" spans="1:12" s="261" customFormat="1" ht="13.5" customHeight="1">
      <c r="A345" s="262"/>
      <c r="B345" s="267" t="s">
        <v>505</v>
      </c>
      <c r="C345" s="267"/>
      <c r="D345" s="268"/>
      <c r="E345" s="265"/>
      <c r="F345" s="268"/>
      <c r="G345" s="260"/>
      <c r="H345" s="260"/>
      <c r="I345" s="260"/>
      <c r="J345" s="260"/>
      <c r="K345" s="260"/>
      <c r="L345" s="260"/>
    </row>
    <row r="346" spans="1:12" s="271" customFormat="1" ht="13.5" customHeight="1">
      <c r="A346" s="304"/>
      <c r="B346" s="275">
        <f>SUM(B209,B215)</f>
        <v>51730.26</v>
      </c>
      <c r="C346" s="275">
        <f>SUM(C219)</f>
        <v>55725.69</v>
      </c>
      <c r="D346" s="276">
        <f>B346+B348-C346</f>
        <v>146004.57</v>
      </c>
      <c r="E346" s="277">
        <f>SUM(C346/(B346+B348)*100)</f>
        <v>27.62386267682399</v>
      </c>
      <c r="F346" s="276">
        <f>SUM(F219)</f>
        <v>181132.78</v>
      </c>
      <c r="G346" s="270"/>
      <c r="H346" s="270"/>
      <c r="I346" s="270"/>
      <c r="J346" s="270"/>
      <c r="K346" s="270"/>
      <c r="L346" s="270"/>
    </row>
    <row r="347" spans="1:12" s="271" customFormat="1" ht="13.5" customHeight="1">
      <c r="A347" s="262"/>
      <c r="B347" s="267" t="s">
        <v>507</v>
      </c>
      <c r="C347" s="263"/>
      <c r="D347" s="264"/>
      <c r="E347" s="272"/>
      <c r="F347" s="264"/>
      <c r="G347" s="270"/>
      <c r="H347" s="270"/>
      <c r="I347" s="270"/>
      <c r="J347" s="270"/>
      <c r="K347" s="270"/>
      <c r="L347" s="270"/>
    </row>
    <row r="348" spans="1:12" s="271" customFormat="1" ht="13.5" customHeight="1">
      <c r="A348" s="262"/>
      <c r="B348" s="263">
        <f>SUM(B199,B204,B207,B213)</f>
        <v>150000</v>
      </c>
      <c r="C348" s="263"/>
      <c r="D348" s="264"/>
      <c r="E348" s="272"/>
      <c r="F348" s="264"/>
      <c r="G348" s="270"/>
      <c r="H348" s="270"/>
      <c r="I348" s="270"/>
      <c r="J348" s="270"/>
      <c r="K348" s="270"/>
      <c r="L348" s="270"/>
    </row>
    <row r="349" spans="1:12" s="261" customFormat="1" ht="13.5" customHeight="1">
      <c r="A349" s="262"/>
      <c r="B349" s="267" t="s">
        <v>293</v>
      </c>
      <c r="C349" s="267" t="s">
        <v>293</v>
      </c>
      <c r="D349" s="268" t="s">
        <v>293</v>
      </c>
      <c r="E349" s="265"/>
      <c r="F349" s="268" t="s">
        <v>293</v>
      </c>
      <c r="G349" s="260"/>
      <c r="H349" s="260"/>
      <c r="I349" s="260"/>
      <c r="J349" s="260"/>
      <c r="K349" s="260"/>
      <c r="L349" s="260"/>
    </row>
    <row r="350" spans="1:12" s="261" customFormat="1" ht="13.5" customHeight="1">
      <c r="A350" s="262"/>
      <c r="B350" s="263">
        <f>SUM(B192)</f>
        <v>0</v>
      </c>
      <c r="C350" s="263">
        <f>SUM(C192)</f>
        <v>0</v>
      </c>
      <c r="D350" s="264">
        <f>SUM(D192)</f>
        <v>0</v>
      </c>
      <c r="E350" s="265"/>
      <c r="F350" s="264">
        <f>SUM(F192)</f>
        <v>97340.25</v>
      </c>
      <c r="G350" s="260"/>
      <c r="H350" s="260"/>
      <c r="I350" s="260"/>
      <c r="J350" s="260"/>
      <c r="K350" s="260"/>
      <c r="L350" s="260"/>
    </row>
    <row r="351" spans="1:12" s="261" customFormat="1" ht="13.5" customHeight="1">
      <c r="A351" s="273"/>
      <c r="B351" s="267" t="s">
        <v>109</v>
      </c>
      <c r="C351" s="267" t="s">
        <v>109</v>
      </c>
      <c r="D351" s="268" t="s">
        <v>109</v>
      </c>
      <c r="E351" s="265"/>
      <c r="F351" s="268" t="s">
        <v>109</v>
      </c>
      <c r="G351" s="260"/>
      <c r="H351" s="260"/>
      <c r="I351" s="260"/>
      <c r="J351" s="260"/>
      <c r="K351" s="260"/>
      <c r="L351" s="260"/>
    </row>
    <row r="352" spans="1:12" s="261" customFormat="1" ht="13.5" customHeight="1">
      <c r="A352" s="273"/>
      <c r="B352" s="263">
        <f>SUM(B307,B119)</f>
        <v>65479082</v>
      </c>
      <c r="C352" s="263">
        <f>SUM(C336,C117)</f>
        <v>35968855.65</v>
      </c>
      <c r="D352" s="264">
        <f>B352+B355-C352</f>
        <v>38681777.49</v>
      </c>
      <c r="E352" s="265">
        <f>SUM(C352/(B352+B355)*100)</f>
        <v>48.18292107790152</v>
      </c>
      <c r="F352" s="264">
        <f>SUM(F336,F117)</f>
        <v>40442021.15</v>
      </c>
      <c r="G352" s="260"/>
      <c r="H352" s="260"/>
      <c r="I352" s="260"/>
      <c r="J352" s="260"/>
      <c r="K352" s="260"/>
      <c r="L352" s="260"/>
    </row>
    <row r="353" spans="1:12" s="261" customFormat="1" ht="13.5" customHeight="1">
      <c r="A353" s="273"/>
      <c r="B353" s="267" t="s">
        <v>110</v>
      </c>
      <c r="C353" s="267"/>
      <c r="D353" s="268"/>
      <c r="E353" s="265"/>
      <c r="F353" s="268"/>
      <c r="G353" s="260"/>
      <c r="H353" s="260"/>
      <c r="I353" s="260"/>
      <c r="J353" s="260"/>
      <c r="K353" s="260"/>
      <c r="L353" s="260"/>
    </row>
    <row r="354" spans="1:12" s="261" customFormat="1" ht="13.5" customHeight="1">
      <c r="A354" s="273"/>
      <c r="B354" s="267" t="s">
        <v>506</v>
      </c>
      <c r="C354" s="267"/>
      <c r="D354" s="268"/>
      <c r="E354" s="265"/>
      <c r="F354" s="268"/>
      <c r="G354" s="260"/>
      <c r="H354" s="260"/>
      <c r="I354" s="260"/>
      <c r="J354" s="260"/>
      <c r="K354" s="260"/>
      <c r="L354" s="260"/>
    </row>
    <row r="355" spans="1:12" s="261" customFormat="1" ht="13.5" customHeight="1">
      <c r="A355" s="274"/>
      <c r="B355" s="275">
        <f>SUM(B122,B309)</f>
        <v>9171551.14</v>
      </c>
      <c r="C355" s="275"/>
      <c r="D355" s="276"/>
      <c r="E355" s="277"/>
      <c r="F355" s="276"/>
      <c r="G355" s="260"/>
      <c r="H355" s="260"/>
      <c r="I355" s="260"/>
      <c r="J355" s="260"/>
      <c r="K355" s="260"/>
      <c r="L355" s="260"/>
    </row>
    <row r="356" spans="2:11" ht="15.75">
      <c r="B356" s="3"/>
      <c r="G356" s="100"/>
      <c r="H356" s="100"/>
      <c r="I356" s="100"/>
      <c r="J356" s="100"/>
      <c r="K356" s="100"/>
    </row>
    <row r="357" spans="1:11" s="159" customFormat="1" ht="15.75">
      <c r="A357" s="244"/>
      <c r="B357" s="106">
        <f>SUM(B339+B341+B343+B346+B348+B350+B352+B355)</f>
        <v>114540363.39999999</v>
      </c>
      <c r="C357" s="106">
        <f>SUM(C339+C341+C343+C346+C348+C350+C352+C355)</f>
        <v>49173967</v>
      </c>
      <c r="D357" s="106">
        <f>SUM(D339+D341+D343+D346+D348+D350+D352+D355)</f>
        <v>65366396.4</v>
      </c>
      <c r="E357" s="303"/>
      <c r="F357" s="106">
        <f>SUM(F339+F341+F343+F346+F348+F350+F352+F355)</f>
        <v>56722866.81</v>
      </c>
      <c r="G357" s="100"/>
      <c r="H357" s="100"/>
      <c r="I357" s="100"/>
      <c r="J357" s="100"/>
      <c r="K357" s="100"/>
    </row>
    <row r="358" spans="1:11" s="159" customFormat="1" ht="15.75">
      <c r="A358" s="244"/>
      <c r="B358" s="3"/>
      <c r="C358" s="2"/>
      <c r="D358" s="2"/>
      <c r="E358" s="245"/>
      <c r="F358" s="246"/>
      <c r="G358" s="100"/>
      <c r="H358" s="100"/>
      <c r="I358" s="100"/>
      <c r="J358" s="100"/>
      <c r="K358" s="100"/>
    </row>
    <row r="359" spans="1:11" s="159" customFormat="1" ht="15.75">
      <c r="A359" s="244"/>
      <c r="B359" s="3"/>
      <c r="C359" s="2"/>
      <c r="D359" s="2"/>
      <c r="E359" s="245"/>
      <c r="F359" s="246"/>
      <c r="G359" s="100"/>
      <c r="H359" s="100"/>
      <c r="I359" s="100"/>
      <c r="J359" s="100"/>
      <c r="K359" s="100"/>
    </row>
    <row r="360" spans="1:11" s="159" customFormat="1" ht="15.75">
      <c r="A360" s="244"/>
      <c r="B360" s="106"/>
      <c r="C360" s="2"/>
      <c r="D360" s="2"/>
      <c r="E360" s="245"/>
      <c r="F360" s="246"/>
      <c r="G360" s="100"/>
      <c r="H360" s="100"/>
      <c r="I360" s="100"/>
      <c r="J360" s="100"/>
      <c r="K360" s="100"/>
    </row>
    <row r="361" spans="1:11" s="159" customFormat="1" ht="15.75">
      <c r="A361" s="244"/>
      <c r="B361" s="3"/>
      <c r="C361" s="2"/>
      <c r="D361" s="2"/>
      <c r="E361" s="245"/>
      <c r="F361" s="246"/>
      <c r="G361" s="100"/>
      <c r="H361" s="100"/>
      <c r="I361" s="100"/>
      <c r="J361" s="100"/>
      <c r="K361" s="100"/>
    </row>
    <row r="362" spans="1:11" s="159" customFormat="1" ht="15.75">
      <c r="A362" s="244"/>
      <c r="B362" s="3"/>
      <c r="C362" s="2"/>
      <c r="D362" s="2"/>
      <c r="E362" s="245"/>
      <c r="F362" s="246"/>
      <c r="G362" s="100"/>
      <c r="H362" s="100"/>
      <c r="I362" s="100"/>
      <c r="J362" s="100"/>
      <c r="K362" s="100"/>
    </row>
    <row r="363" spans="1:11" s="159" customFormat="1" ht="15.75">
      <c r="A363" s="244"/>
      <c r="B363" s="3"/>
      <c r="C363" s="2"/>
      <c r="D363" s="2"/>
      <c r="E363" s="245"/>
      <c r="F363" s="246"/>
      <c r="G363" s="100"/>
      <c r="H363" s="100"/>
      <c r="I363" s="100"/>
      <c r="J363" s="100"/>
      <c r="K363" s="100"/>
    </row>
    <row r="364" spans="1:11" s="159" customFormat="1" ht="15.75">
      <c r="A364" s="244"/>
      <c r="B364" s="3"/>
      <c r="C364" s="2"/>
      <c r="D364" s="2"/>
      <c r="E364" s="245"/>
      <c r="F364" s="246"/>
      <c r="G364" s="100"/>
      <c r="H364" s="100"/>
      <c r="I364" s="100"/>
      <c r="J364" s="100"/>
      <c r="K364" s="100"/>
    </row>
    <row r="365" spans="1:11" s="159" customFormat="1" ht="15.75">
      <c r="A365" s="244"/>
      <c r="B365" s="3"/>
      <c r="C365" s="2"/>
      <c r="D365" s="2"/>
      <c r="E365" s="245"/>
      <c r="F365" s="246"/>
      <c r="G365" s="100"/>
      <c r="H365" s="100"/>
      <c r="I365" s="100"/>
      <c r="J365" s="100"/>
      <c r="K365" s="100"/>
    </row>
    <row r="366" spans="1:11" s="159" customFormat="1" ht="15.75">
      <c r="A366" s="244"/>
      <c r="B366" s="3"/>
      <c r="C366" s="2"/>
      <c r="D366" s="2"/>
      <c r="E366" s="245"/>
      <c r="F366" s="246"/>
      <c r="G366" s="100"/>
      <c r="H366" s="100"/>
      <c r="I366" s="100"/>
      <c r="J366" s="100"/>
      <c r="K366" s="100"/>
    </row>
    <row r="367" spans="1:11" s="159" customFormat="1" ht="15.75">
      <c r="A367" s="244"/>
      <c r="B367" s="3"/>
      <c r="C367" s="2"/>
      <c r="D367" s="2"/>
      <c r="E367" s="245"/>
      <c r="F367" s="246"/>
      <c r="G367" s="100"/>
      <c r="H367" s="100"/>
      <c r="I367" s="100"/>
      <c r="J367" s="100"/>
      <c r="K367" s="100"/>
    </row>
    <row r="368" spans="1:11" s="159" customFormat="1" ht="15.75">
      <c r="A368" s="244"/>
      <c r="B368" s="3"/>
      <c r="C368" s="2"/>
      <c r="D368" s="2"/>
      <c r="E368" s="245"/>
      <c r="F368" s="246"/>
      <c r="G368" s="100"/>
      <c r="H368" s="100"/>
      <c r="I368" s="100"/>
      <c r="J368" s="100"/>
      <c r="K368" s="100"/>
    </row>
    <row r="369" spans="1:11" s="159" customFormat="1" ht="15.75">
      <c r="A369" s="244"/>
      <c r="B369" s="3"/>
      <c r="C369" s="2"/>
      <c r="D369" s="2"/>
      <c r="E369" s="245"/>
      <c r="F369" s="246"/>
      <c r="G369" s="100"/>
      <c r="H369" s="100"/>
      <c r="I369" s="100"/>
      <c r="J369" s="100"/>
      <c r="K369" s="100"/>
    </row>
    <row r="370" spans="1:11" s="159" customFormat="1" ht="15.75">
      <c r="A370" s="244"/>
      <c r="B370" s="3"/>
      <c r="C370" s="2"/>
      <c r="D370" s="2"/>
      <c r="E370" s="245"/>
      <c r="F370" s="246"/>
      <c r="G370" s="100"/>
      <c r="H370" s="100"/>
      <c r="I370" s="100"/>
      <c r="J370" s="100"/>
      <c r="K370" s="100"/>
    </row>
    <row r="371" spans="1:11" s="159" customFormat="1" ht="15.75">
      <c r="A371" s="244"/>
      <c r="B371" s="3"/>
      <c r="C371" s="2"/>
      <c r="D371" s="2"/>
      <c r="E371" s="245"/>
      <c r="F371" s="246"/>
      <c r="G371" s="100"/>
      <c r="H371" s="100"/>
      <c r="I371" s="100"/>
      <c r="J371" s="100"/>
      <c r="K371" s="100"/>
    </row>
    <row r="372" spans="1:11" s="159" customFormat="1" ht="15.75">
      <c r="A372" s="244"/>
      <c r="B372" s="3"/>
      <c r="C372" s="2"/>
      <c r="D372" s="2"/>
      <c r="E372" s="245"/>
      <c r="F372" s="246"/>
      <c r="G372" s="100"/>
      <c r="H372" s="100"/>
      <c r="I372" s="100"/>
      <c r="J372" s="100"/>
      <c r="K372" s="100"/>
    </row>
    <row r="373" spans="1:11" s="159" customFormat="1" ht="15.75">
      <c r="A373" s="244"/>
      <c r="B373" s="3"/>
      <c r="C373" s="2"/>
      <c r="D373" s="2"/>
      <c r="E373" s="245"/>
      <c r="F373" s="246"/>
      <c r="G373" s="100"/>
      <c r="H373" s="100"/>
      <c r="I373" s="100"/>
      <c r="J373" s="100"/>
      <c r="K373" s="100"/>
    </row>
    <row r="374" spans="1:11" s="159" customFormat="1" ht="15.75">
      <c r="A374" s="244"/>
      <c r="B374" s="3"/>
      <c r="C374" s="2"/>
      <c r="D374" s="2"/>
      <c r="E374" s="245"/>
      <c r="F374" s="246"/>
      <c r="G374" s="100"/>
      <c r="H374" s="100"/>
      <c r="I374" s="100"/>
      <c r="J374" s="100"/>
      <c r="K374" s="100"/>
    </row>
    <row r="375" spans="1:11" s="159" customFormat="1" ht="15.75">
      <c r="A375" s="244"/>
      <c r="B375" s="3"/>
      <c r="C375" s="2"/>
      <c r="D375" s="2"/>
      <c r="E375" s="245"/>
      <c r="F375" s="246"/>
      <c r="G375" s="100"/>
      <c r="H375" s="100"/>
      <c r="I375" s="100"/>
      <c r="J375" s="100"/>
      <c r="K375" s="100"/>
    </row>
    <row r="376" spans="1:11" s="159" customFormat="1" ht="15.75">
      <c r="A376" s="244"/>
      <c r="B376" s="3"/>
      <c r="C376" s="2"/>
      <c r="D376" s="2"/>
      <c r="E376" s="245"/>
      <c r="F376" s="246"/>
      <c r="G376" s="100"/>
      <c r="H376" s="100"/>
      <c r="I376" s="100"/>
      <c r="J376" s="100"/>
      <c r="K376" s="100"/>
    </row>
    <row r="377" spans="1:11" s="159" customFormat="1" ht="15.75">
      <c r="A377" s="244"/>
      <c r="B377" s="3"/>
      <c r="C377" s="2"/>
      <c r="D377" s="2"/>
      <c r="E377" s="245"/>
      <c r="F377" s="246"/>
      <c r="G377" s="100"/>
      <c r="H377" s="100"/>
      <c r="I377" s="100"/>
      <c r="J377" s="100"/>
      <c r="K377" s="100"/>
    </row>
    <row r="378" spans="1:11" s="159" customFormat="1" ht="15.75">
      <c r="A378" s="244"/>
      <c r="B378" s="3"/>
      <c r="C378" s="2"/>
      <c r="D378" s="2"/>
      <c r="E378" s="245"/>
      <c r="F378" s="246"/>
      <c r="G378" s="100"/>
      <c r="H378" s="100"/>
      <c r="I378" s="100"/>
      <c r="J378" s="100"/>
      <c r="K378" s="100"/>
    </row>
    <row r="379" spans="1:11" s="159" customFormat="1" ht="15.75">
      <c r="A379" s="244"/>
      <c r="B379" s="3"/>
      <c r="C379" s="2"/>
      <c r="D379" s="2"/>
      <c r="E379" s="245"/>
      <c r="F379" s="246"/>
      <c r="G379" s="100"/>
      <c r="H379" s="100"/>
      <c r="I379" s="100"/>
      <c r="J379" s="100"/>
      <c r="K379" s="100"/>
    </row>
    <row r="380" spans="1:11" s="159" customFormat="1" ht="15.75">
      <c r="A380" s="244"/>
      <c r="B380" s="3"/>
      <c r="C380" s="2"/>
      <c r="D380" s="2"/>
      <c r="E380" s="245"/>
      <c r="F380" s="246"/>
      <c r="G380" s="100"/>
      <c r="H380" s="100"/>
      <c r="I380" s="100"/>
      <c r="J380" s="100"/>
      <c r="K380" s="100"/>
    </row>
    <row r="381" spans="1:11" s="159" customFormat="1" ht="15.75">
      <c r="A381" s="244"/>
      <c r="B381" s="3"/>
      <c r="C381" s="2"/>
      <c r="D381" s="2"/>
      <c r="E381" s="245"/>
      <c r="F381" s="246"/>
      <c r="G381" s="100"/>
      <c r="H381" s="100"/>
      <c r="I381" s="100"/>
      <c r="J381" s="100"/>
      <c r="K381" s="100"/>
    </row>
    <row r="382" spans="1:11" s="159" customFormat="1" ht="15.75">
      <c r="A382" s="244"/>
      <c r="B382" s="3"/>
      <c r="C382" s="2"/>
      <c r="D382" s="2"/>
      <c r="E382" s="245"/>
      <c r="F382" s="246"/>
      <c r="G382" s="100"/>
      <c r="H382" s="100"/>
      <c r="I382" s="100"/>
      <c r="J382" s="100"/>
      <c r="K382" s="100"/>
    </row>
    <row r="383" spans="1:11" s="159" customFormat="1" ht="15.75">
      <c r="A383" s="244"/>
      <c r="B383" s="3"/>
      <c r="C383" s="2"/>
      <c r="D383" s="2"/>
      <c r="E383" s="245"/>
      <c r="F383" s="246"/>
      <c r="G383" s="100"/>
      <c r="H383" s="100"/>
      <c r="I383" s="100"/>
      <c r="J383" s="100"/>
      <c r="K383" s="100"/>
    </row>
    <row r="384" spans="1:11" s="159" customFormat="1" ht="15.75">
      <c r="A384" s="244"/>
      <c r="B384" s="3"/>
      <c r="C384" s="2"/>
      <c r="D384" s="2"/>
      <c r="E384" s="245"/>
      <c r="F384" s="246"/>
      <c r="G384" s="100"/>
      <c r="H384" s="100"/>
      <c r="I384" s="100"/>
      <c r="J384" s="100"/>
      <c r="K384" s="100"/>
    </row>
    <row r="385" spans="1:11" s="159" customFormat="1" ht="15.75">
      <c r="A385" s="244"/>
      <c r="B385" s="3"/>
      <c r="C385" s="2"/>
      <c r="D385" s="2"/>
      <c r="E385" s="245"/>
      <c r="F385" s="246"/>
      <c r="G385" s="100"/>
      <c r="H385" s="100"/>
      <c r="I385" s="100"/>
      <c r="J385" s="100"/>
      <c r="K385" s="100"/>
    </row>
    <row r="386" spans="1:11" s="159" customFormat="1" ht="15.75">
      <c r="A386" s="244"/>
      <c r="B386" s="3"/>
      <c r="C386" s="2"/>
      <c r="D386" s="2"/>
      <c r="E386" s="245"/>
      <c r="F386" s="246"/>
      <c r="G386" s="100"/>
      <c r="H386" s="100"/>
      <c r="I386" s="100"/>
      <c r="J386" s="100"/>
      <c r="K386" s="100"/>
    </row>
    <row r="387" spans="1:11" s="159" customFormat="1" ht="15.75">
      <c r="A387" s="244"/>
      <c r="B387" s="3"/>
      <c r="C387" s="2"/>
      <c r="D387" s="2"/>
      <c r="E387" s="245"/>
      <c r="F387" s="246"/>
      <c r="G387" s="100"/>
      <c r="H387" s="100"/>
      <c r="I387" s="100"/>
      <c r="J387" s="100"/>
      <c r="K387" s="100"/>
    </row>
    <row r="388" spans="1:6" s="159" customFormat="1" ht="15.75">
      <c r="A388" s="244"/>
      <c r="B388" s="3"/>
      <c r="C388" s="2"/>
      <c r="D388" s="2"/>
      <c r="E388" s="245"/>
      <c r="F388" s="246"/>
    </row>
    <row r="389" spans="1:12" s="68" customFormat="1" ht="15.75">
      <c r="A389" s="244"/>
      <c r="B389" s="3"/>
      <c r="C389" s="2"/>
      <c r="D389" s="2"/>
      <c r="E389" s="245"/>
      <c r="F389" s="246"/>
      <c r="G389" s="159"/>
      <c r="H389" s="159"/>
      <c r="I389" s="159"/>
      <c r="J389" s="159"/>
      <c r="K389" s="159"/>
      <c r="L389" s="159"/>
    </row>
    <row r="390" spans="1:12" s="68" customFormat="1" ht="15.75">
      <c r="A390" s="244"/>
      <c r="B390" s="3"/>
      <c r="C390" s="2"/>
      <c r="D390" s="2"/>
      <c r="E390" s="245"/>
      <c r="F390" s="246"/>
      <c r="G390" s="159"/>
      <c r="H390" s="159"/>
      <c r="I390" s="159"/>
      <c r="J390" s="159"/>
      <c r="K390" s="159"/>
      <c r="L390" s="159"/>
    </row>
    <row r="391" spans="1:12" s="68" customFormat="1" ht="15.75">
      <c r="A391" s="244"/>
      <c r="B391" s="3"/>
      <c r="C391" s="2"/>
      <c r="D391" s="2"/>
      <c r="E391" s="245"/>
      <c r="F391" s="246"/>
      <c r="G391" s="159"/>
      <c r="H391" s="159"/>
      <c r="I391" s="159"/>
      <c r="J391" s="159"/>
      <c r="K391" s="159"/>
      <c r="L391" s="159"/>
    </row>
    <row r="392" spans="1:12" s="68" customFormat="1" ht="15.75">
      <c r="A392" s="244"/>
      <c r="B392" s="3"/>
      <c r="C392" s="2"/>
      <c r="D392" s="2"/>
      <c r="E392" s="245"/>
      <c r="F392" s="246"/>
      <c r="G392" s="159"/>
      <c r="H392" s="159"/>
      <c r="I392" s="159"/>
      <c r="J392" s="159"/>
      <c r="K392" s="159"/>
      <c r="L392" s="159"/>
    </row>
    <row r="393" spans="1:12" s="68" customFormat="1" ht="15.75">
      <c r="A393" s="244"/>
      <c r="B393" s="3"/>
      <c r="C393" s="2"/>
      <c r="D393" s="2"/>
      <c r="E393" s="245"/>
      <c r="F393" s="246"/>
      <c r="G393" s="159"/>
      <c r="H393" s="159"/>
      <c r="I393" s="159"/>
      <c r="J393" s="159"/>
      <c r="K393" s="159"/>
      <c r="L393" s="159"/>
    </row>
    <row r="394" spans="1:12" s="68" customFormat="1" ht="15.75">
      <c r="A394" s="244"/>
      <c r="B394" s="3"/>
      <c r="C394" s="2"/>
      <c r="D394" s="2"/>
      <c r="E394" s="245"/>
      <c r="F394" s="246"/>
      <c r="G394" s="159"/>
      <c r="H394" s="159"/>
      <c r="I394" s="159"/>
      <c r="J394" s="159"/>
      <c r="K394" s="159"/>
      <c r="L394" s="159"/>
    </row>
    <row r="395" spans="1:12" s="68" customFormat="1" ht="15.75">
      <c r="A395" s="244"/>
      <c r="B395" s="3"/>
      <c r="C395" s="2"/>
      <c r="D395" s="2"/>
      <c r="E395" s="245"/>
      <c r="F395" s="246"/>
      <c r="G395" s="159"/>
      <c r="H395" s="159"/>
      <c r="I395" s="159"/>
      <c r="J395" s="159"/>
      <c r="K395" s="159"/>
      <c r="L395" s="159"/>
    </row>
    <row r="396" spans="1:12" s="68" customFormat="1" ht="15.75">
      <c r="A396" s="244"/>
      <c r="B396" s="3"/>
      <c r="C396" s="2"/>
      <c r="D396" s="2"/>
      <c r="E396" s="245"/>
      <c r="F396" s="246"/>
      <c r="G396" s="159"/>
      <c r="H396" s="159"/>
      <c r="I396" s="159"/>
      <c r="J396" s="159"/>
      <c r="K396" s="159"/>
      <c r="L396" s="159"/>
    </row>
    <row r="397" spans="1:12" s="68" customFormat="1" ht="15.75">
      <c r="A397" s="244"/>
      <c r="B397" s="3"/>
      <c r="C397" s="2"/>
      <c r="D397" s="2"/>
      <c r="E397" s="245"/>
      <c r="F397" s="246"/>
      <c r="G397" s="159"/>
      <c r="H397" s="159"/>
      <c r="I397" s="159"/>
      <c r="J397" s="159"/>
      <c r="K397" s="159"/>
      <c r="L397" s="159"/>
    </row>
    <row r="398" spans="1:12" s="68" customFormat="1" ht="15.75">
      <c r="A398" s="244"/>
      <c r="B398" s="3"/>
      <c r="C398" s="2"/>
      <c r="D398" s="2"/>
      <c r="E398" s="245"/>
      <c r="F398" s="246"/>
      <c r="G398" s="159"/>
      <c r="H398" s="159"/>
      <c r="I398" s="159"/>
      <c r="J398" s="159"/>
      <c r="K398" s="159"/>
      <c r="L398" s="159"/>
    </row>
    <row r="399" spans="1:12" s="68" customFormat="1" ht="15.75">
      <c r="A399" s="244"/>
      <c r="B399" s="3"/>
      <c r="C399" s="2"/>
      <c r="D399" s="2"/>
      <c r="E399" s="245"/>
      <c r="F399" s="246"/>
      <c r="G399" s="159"/>
      <c r="H399" s="159"/>
      <c r="I399" s="159"/>
      <c r="J399" s="159"/>
      <c r="K399" s="159"/>
      <c r="L399" s="159"/>
    </row>
    <row r="400" spans="1:12" s="68" customFormat="1" ht="15.75">
      <c r="A400" s="244"/>
      <c r="B400" s="3"/>
      <c r="C400" s="2"/>
      <c r="D400" s="2"/>
      <c r="E400" s="245"/>
      <c r="F400" s="246"/>
      <c r="G400" s="159"/>
      <c r="H400" s="159"/>
      <c r="I400" s="159"/>
      <c r="J400" s="159"/>
      <c r="K400" s="159"/>
      <c r="L400" s="159"/>
    </row>
    <row r="401" spans="1:12" s="68" customFormat="1" ht="15.75">
      <c r="A401" s="244"/>
      <c r="B401" s="3"/>
      <c r="C401" s="2"/>
      <c r="D401" s="2"/>
      <c r="E401" s="245"/>
      <c r="F401" s="246"/>
      <c r="G401" s="159"/>
      <c r="H401" s="159"/>
      <c r="I401" s="159"/>
      <c r="J401" s="159"/>
      <c r="K401" s="159"/>
      <c r="L401" s="159"/>
    </row>
    <row r="402" spans="1:12" s="68" customFormat="1" ht="15.75">
      <c r="A402" s="244"/>
      <c r="B402" s="3"/>
      <c r="C402" s="2"/>
      <c r="D402" s="2"/>
      <c r="E402" s="245"/>
      <c r="F402" s="246"/>
      <c r="G402" s="159"/>
      <c r="H402" s="159"/>
      <c r="I402" s="159"/>
      <c r="J402" s="159"/>
      <c r="K402" s="159"/>
      <c r="L402" s="159"/>
    </row>
    <row r="403" spans="1:12" s="68" customFormat="1" ht="15.75">
      <c r="A403" s="244"/>
      <c r="B403" s="3"/>
      <c r="C403" s="2"/>
      <c r="D403" s="2"/>
      <c r="E403" s="245"/>
      <c r="F403" s="246"/>
      <c r="G403" s="159"/>
      <c r="H403" s="159"/>
      <c r="I403" s="159"/>
      <c r="J403" s="159"/>
      <c r="K403" s="159"/>
      <c r="L403" s="159"/>
    </row>
    <row r="404" spans="1:12" s="68" customFormat="1" ht="15.75">
      <c r="A404" s="244"/>
      <c r="B404" s="3"/>
      <c r="C404" s="2"/>
      <c r="D404" s="2"/>
      <c r="E404" s="245"/>
      <c r="F404" s="246"/>
      <c r="G404" s="159"/>
      <c r="H404" s="159"/>
      <c r="I404" s="159"/>
      <c r="J404" s="159"/>
      <c r="K404" s="159"/>
      <c r="L404" s="159"/>
    </row>
    <row r="405" spans="1:12" s="68" customFormat="1" ht="15.75">
      <c r="A405" s="244"/>
      <c r="B405" s="3"/>
      <c r="C405" s="2"/>
      <c r="D405" s="2"/>
      <c r="E405" s="245"/>
      <c r="F405" s="246"/>
      <c r="G405" s="159"/>
      <c r="H405" s="159"/>
      <c r="I405" s="159"/>
      <c r="J405" s="159"/>
      <c r="K405" s="159"/>
      <c r="L405" s="159"/>
    </row>
    <row r="406" spans="1:12" s="68" customFormat="1" ht="15.75">
      <c r="A406" s="244"/>
      <c r="B406" s="3"/>
      <c r="C406" s="2"/>
      <c r="D406" s="2"/>
      <c r="E406" s="245"/>
      <c r="F406" s="246"/>
      <c r="G406" s="159"/>
      <c r="H406" s="159"/>
      <c r="I406" s="159"/>
      <c r="J406" s="159"/>
      <c r="K406" s="159"/>
      <c r="L406" s="159"/>
    </row>
    <row r="407" spans="1:12" s="68" customFormat="1" ht="15.75">
      <c r="A407" s="244"/>
      <c r="B407" s="3"/>
      <c r="C407" s="2"/>
      <c r="D407" s="2"/>
      <c r="E407" s="245"/>
      <c r="F407" s="246"/>
      <c r="G407" s="159"/>
      <c r="H407" s="159"/>
      <c r="I407" s="159"/>
      <c r="J407" s="159"/>
      <c r="K407" s="159"/>
      <c r="L407" s="159"/>
    </row>
    <row r="408" spans="1:12" s="68" customFormat="1" ht="15.75">
      <c r="A408" s="244"/>
      <c r="B408" s="3"/>
      <c r="C408" s="2"/>
      <c r="D408" s="2"/>
      <c r="E408" s="245"/>
      <c r="F408" s="246"/>
      <c r="G408" s="159"/>
      <c r="H408" s="159"/>
      <c r="I408" s="159"/>
      <c r="J408" s="159"/>
      <c r="K408" s="159"/>
      <c r="L408" s="159"/>
    </row>
    <row r="409" spans="1:12" s="68" customFormat="1" ht="15.75">
      <c r="A409" s="244"/>
      <c r="B409" s="3"/>
      <c r="C409" s="2"/>
      <c r="D409" s="2"/>
      <c r="E409" s="245"/>
      <c r="F409" s="246"/>
      <c r="G409" s="159"/>
      <c r="H409" s="159"/>
      <c r="I409" s="159"/>
      <c r="J409" s="159"/>
      <c r="K409" s="159"/>
      <c r="L409" s="159"/>
    </row>
    <row r="410" spans="1:12" s="68" customFormat="1" ht="15.75">
      <c r="A410" s="244"/>
      <c r="B410" s="3"/>
      <c r="C410" s="2"/>
      <c r="D410" s="2"/>
      <c r="E410" s="245"/>
      <c r="F410" s="246"/>
      <c r="G410" s="159"/>
      <c r="H410" s="159"/>
      <c r="I410" s="159"/>
      <c r="J410" s="159"/>
      <c r="K410" s="159"/>
      <c r="L410" s="159"/>
    </row>
    <row r="411" spans="1:12" s="68" customFormat="1" ht="15.75">
      <c r="A411" s="244"/>
      <c r="B411" s="3"/>
      <c r="C411" s="2"/>
      <c r="D411" s="2"/>
      <c r="E411" s="245"/>
      <c r="F411" s="246"/>
      <c r="G411" s="159"/>
      <c r="H411" s="159"/>
      <c r="I411" s="159"/>
      <c r="J411" s="159"/>
      <c r="K411" s="159"/>
      <c r="L411" s="159"/>
    </row>
    <row r="412" spans="1:12" s="68" customFormat="1" ht="15.75">
      <c r="A412" s="244"/>
      <c r="B412" s="3"/>
      <c r="C412" s="2"/>
      <c r="D412" s="2"/>
      <c r="E412" s="245"/>
      <c r="F412" s="246"/>
      <c r="G412" s="159"/>
      <c r="H412" s="159"/>
      <c r="I412" s="159"/>
      <c r="J412" s="159"/>
      <c r="K412" s="159"/>
      <c r="L412" s="159"/>
    </row>
    <row r="413" spans="1:12" s="68" customFormat="1" ht="15.75">
      <c r="A413" s="244"/>
      <c r="B413" s="3"/>
      <c r="C413" s="2"/>
      <c r="D413" s="2"/>
      <c r="E413" s="245"/>
      <c r="F413" s="246"/>
      <c r="G413" s="159"/>
      <c r="H413" s="159"/>
      <c r="I413" s="159"/>
      <c r="J413" s="159"/>
      <c r="K413" s="159"/>
      <c r="L413" s="159"/>
    </row>
    <row r="414" spans="1:12" s="68" customFormat="1" ht="15.75">
      <c r="A414" s="244"/>
      <c r="B414" s="3"/>
      <c r="C414" s="2"/>
      <c r="D414" s="2"/>
      <c r="E414" s="245"/>
      <c r="F414" s="246"/>
      <c r="G414" s="159"/>
      <c r="H414" s="159"/>
      <c r="I414" s="159"/>
      <c r="J414" s="159"/>
      <c r="K414" s="159"/>
      <c r="L414" s="159"/>
    </row>
    <row r="415" spans="1:12" s="68" customFormat="1" ht="15.75">
      <c r="A415" s="244"/>
      <c r="B415" s="3"/>
      <c r="C415" s="2"/>
      <c r="D415" s="2"/>
      <c r="E415" s="245"/>
      <c r="F415" s="246"/>
      <c r="G415" s="159"/>
      <c r="H415" s="159"/>
      <c r="I415" s="159"/>
      <c r="J415" s="159"/>
      <c r="K415" s="159"/>
      <c r="L415" s="159"/>
    </row>
    <row r="416" spans="1:12" s="68" customFormat="1" ht="15.75">
      <c r="A416" s="244"/>
      <c r="B416" s="3"/>
      <c r="C416" s="2"/>
      <c r="D416" s="2"/>
      <c r="E416" s="245"/>
      <c r="F416" s="246"/>
      <c r="G416" s="159"/>
      <c r="H416" s="159"/>
      <c r="I416" s="159"/>
      <c r="J416" s="159"/>
      <c r="K416" s="159"/>
      <c r="L416" s="159"/>
    </row>
    <row r="417" spans="1:12" s="68" customFormat="1" ht="15.75">
      <c r="A417" s="244"/>
      <c r="B417" s="3"/>
      <c r="C417" s="2"/>
      <c r="D417" s="2"/>
      <c r="E417" s="245"/>
      <c r="F417" s="246"/>
      <c r="G417" s="159"/>
      <c r="H417" s="159"/>
      <c r="I417" s="159"/>
      <c r="J417" s="159"/>
      <c r="K417" s="159"/>
      <c r="L417" s="159"/>
    </row>
    <row r="418" spans="1:12" s="68" customFormat="1" ht="15.75">
      <c r="A418" s="244"/>
      <c r="B418" s="3"/>
      <c r="C418" s="2"/>
      <c r="D418" s="2"/>
      <c r="E418" s="245"/>
      <c r="F418" s="246"/>
      <c r="G418" s="159"/>
      <c r="H418" s="159"/>
      <c r="I418" s="159"/>
      <c r="J418" s="159"/>
      <c r="K418" s="159"/>
      <c r="L418" s="159"/>
    </row>
    <row r="419" spans="1:12" s="68" customFormat="1" ht="15.75">
      <c r="A419" s="244"/>
      <c r="B419" s="3"/>
      <c r="C419" s="2"/>
      <c r="D419" s="2"/>
      <c r="E419" s="245"/>
      <c r="F419" s="246"/>
      <c r="G419" s="159"/>
      <c r="H419" s="159"/>
      <c r="I419" s="159"/>
      <c r="J419" s="159"/>
      <c r="K419" s="159"/>
      <c r="L419" s="159"/>
    </row>
    <row r="420" spans="1:12" s="68" customFormat="1" ht="15.75">
      <c r="A420" s="244"/>
      <c r="B420" s="3"/>
      <c r="C420" s="2"/>
      <c r="D420" s="2"/>
      <c r="E420" s="245"/>
      <c r="F420" s="246"/>
      <c r="G420" s="159"/>
      <c r="H420" s="159"/>
      <c r="I420" s="159"/>
      <c r="J420" s="159"/>
      <c r="K420" s="159"/>
      <c r="L420" s="159"/>
    </row>
    <row r="421" spans="1:12" s="68" customFormat="1" ht="15.75">
      <c r="A421" s="244"/>
      <c r="B421" s="3"/>
      <c r="C421" s="2"/>
      <c r="D421" s="2"/>
      <c r="E421" s="245"/>
      <c r="F421" s="246"/>
      <c r="G421" s="159"/>
      <c r="H421" s="159"/>
      <c r="I421" s="159"/>
      <c r="J421" s="159"/>
      <c r="K421" s="159"/>
      <c r="L421" s="159"/>
    </row>
    <row r="422" spans="1:12" s="68" customFormat="1" ht="15.75">
      <c r="A422" s="244"/>
      <c r="B422" s="3"/>
      <c r="C422" s="2"/>
      <c r="D422" s="2"/>
      <c r="E422" s="245"/>
      <c r="F422" s="246"/>
      <c r="G422" s="159"/>
      <c r="H422" s="159"/>
      <c r="I422" s="159"/>
      <c r="J422" s="159"/>
      <c r="K422" s="159"/>
      <c r="L422" s="159"/>
    </row>
    <row r="423" spans="1:12" s="68" customFormat="1" ht="15.75">
      <c r="A423" s="244"/>
      <c r="B423" s="3"/>
      <c r="C423" s="2"/>
      <c r="D423" s="2"/>
      <c r="E423" s="245"/>
      <c r="F423" s="246"/>
      <c r="G423" s="159"/>
      <c r="H423" s="159"/>
      <c r="I423" s="159"/>
      <c r="J423" s="159"/>
      <c r="K423" s="159"/>
      <c r="L423" s="159"/>
    </row>
    <row r="424" spans="1:12" s="68" customFormat="1" ht="15.75">
      <c r="A424" s="244"/>
      <c r="B424" s="3"/>
      <c r="C424" s="2"/>
      <c r="D424" s="2"/>
      <c r="E424" s="245"/>
      <c r="F424" s="246"/>
      <c r="G424" s="159"/>
      <c r="H424" s="159"/>
      <c r="I424" s="159"/>
      <c r="J424" s="159"/>
      <c r="K424" s="159"/>
      <c r="L424" s="159"/>
    </row>
    <row r="425" spans="1:12" s="68" customFormat="1" ht="15.75">
      <c r="A425" s="244"/>
      <c r="B425" s="3"/>
      <c r="C425" s="2"/>
      <c r="D425" s="2"/>
      <c r="E425" s="245"/>
      <c r="F425" s="246"/>
      <c r="G425" s="159"/>
      <c r="H425" s="159"/>
      <c r="I425" s="159"/>
      <c r="J425" s="159"/>
      <c r="K425" s="159"/>
      <c r="L425" s="159"/>
    </row>
    <row r="426" spans="1:12" s="68" customFormat="1" ht="15.75">
      <c r="A426" s="244"/>
      <c r="B426" s="3"/>
      <c r="C426" s="2"/>
      <c r="D426" s="2"/>
      <c r="E426" s="245"/>
      <c r="F426" s="246"/>
      <c r="G426" s="159"/>
      <c r="H426" s="159"/>
      <c r="I426" s="159"/>
      <c r="J426" s="159"/>
      <c r="K426" s="159"/>
      <c r="L426" s="159"/>
    </row>
    <row r="427" spans="1:12" s="68" customFormat="1" ht="15.75">
      <c r="A427" s="244"/>
      <c r="B427" s="3"/>
      <c r="C427" s="2"/>
      <c r="D427" s="2"/>
      <c r="E427" s="245"/>
      <c r="F427" s="246"/>
      <c r="G427" s="159"/>
      <c r="H427" s="159"/>
      <c r="I427" s="159"/>
      <c r="J427" s="159"/>
      <c r="K427" s="159"/>
      <c r="L427" s="159"/>
    </row>
    <row r="428" spans="1:12" s="68" customFormat="1" ht="15.75">
      <c r="A428" s="244"/>
      <c r="B428" s="3"/>
      <c r="C428" s="2"/>
      <c r="D428" s="2"/>
      <c r="E428" s="245"/>
      <c r="F428" s="246"/>
      <c r="G428" s="159"/>
      <c r="H428" s="159"/>
      <c r="I428" s="159"/>
      <c r="J428" s="159"/>
      <c r="K428" s="159"/>
      <c r="L428" s="159"/>
    </row>
    <row r="429" spans="1:12" s="68" customFormat="1" ht="15.75">
      <c r="A429" s="244"/>
      <c r="B429" s="2"/>
      <c r="C429" s="2"/>
      <c r="D429" s="2"/>
      <c r="E429" s="245"/>
      <c r="F429" s="246"/>
      <c r="G429" s="159"/>
      <c r="H429" s="159"/>
      <c r="I429" s="159"/>
      <c r="J429" s="159"/>
      <c r="K429" s="159"/>
      <c r="L429" s="159"/>
    </row>
    <row r="430" spans="1:12" s="68" customFormat="1" ht="15.75">
      <c r="A430" s="244"/>
      <c r="B430" s="2"/>
      <c r="C430" s="2"/>
      <c r="D430" s="2"/>
      <c r="E430" s="245"/>
      <c r="F430" s="246"/>
      <c r="G430" s="159"/>
      <c r="H430" s="159"/>
      <c r="I430" s="159"/>
      <c r="J430" s="159"/>
      <c r="K430" s="159"/>
      <c r="L430" s="159"/>
    </row>
    <row r="431" spans="1:12" s="68" customFormat="1" ht="15.75">
      <c r="A431" s="244"/>
      <c r="B431" s="2"/>
      <c r="C431" s="2"/>
      <c r="D431" s="2"/>
      <c r="E431" s="245"/>
      <c r="F431" s="246"/>
      <c r="G431" s="159"/>
      <c r="H431" s="159"/>
      <c r="I431" s="159"/>
      <c r="J431" s="159"/>
      <c r="K431" s="159"/>
      <c r="L431" s="159"/>
    </row>
    <row r="432" spans="1:12" s="68" customFormat="1" ht="15.75">
      <c r="A432" s="244"/>
      <c r="B432" s="2"/>
      <c r="C432" s="2"/>
      <c r="D432" s="2"/>
      <c r="E432" s="245"/>
      <c r="F432" s="246"/>
      <c r="G432" s="159"/>
      <c r="H432" s="159"/>
      <c r="I432" s="159"/>
      <c r="J432" s="159"/>
      <c r="K432" s="159"/>
      <c r="L432" s="159"/>
    </row>
    <row r="433" spans="1:12" s="68" customFormat="1" ht="15.75">
      <c r="A433" s="244"/>
      <c r="B433" s="2"/>
      <c r="C433" s="2"/>
      <c r="D433" s="2"/>
      <c r="E433" s="245"/>
      <c r="F433" s="246"/>
      <c r="G433" s="159"/>
      <c r="H433" s="159"/>
      <c r="I433" s="159"/>
      <c r="J433" s="159"/>
      <c r="K433" s="159"/>
      <c r="L433" s="159"/>
    </row>
    <row r="434" spans="1:12" s="68" customFormat="1" ht="15.75">
      <c r="A434" s="244"/>
      <c r="B434" s="2"/>
      <c r="C434" s="2"/>
      <c r="D434" s="2"/>
      <c r="E434" s="245"/>
      <c r="F434" s="246"/>
      <c r="G434" s="159"/>
      <c r="H434" s="159"/>
      <c r="I434" s="159"/>
      <c r="J434" s="159"/>
      <c r="K434" s="159"/>
      <c r="L434" s="159"/>
    </row>
    <row r="435" spans="1:12" s="68" customFormat="1" ht="15.75">
      <c r="A435" s="244"/>
      <c r="B435" s="2"/>
      <c r="C435" s="2"/>
      <c r="D435" s="2"/>
      <c r="E435" s="245"/>
      <c r="F435" s="246"/>
      <c r="G435" s="159"/>
      <c r="H435" s="159"/>
      <c r="I435" s="159"/>
      <c r="J435" s="159"/>
      <c r="K435" s="159"/>
      <c r="L435" s="159"/>
    </row>
    <row r="436" spans="1:12" s="68" customFormat="1" ht="15.75">
      <c r="A436" s="244"/>
      <c r="B436" s="2"/>
      <c r="C436" s="2"/>
      <c r="D436" s="2"/>
      <c r="E436" s="245"/>
      <c r="F436" s="246"/>
      <c r="G436" s="159"/>
      <c r="H436" s="159"/>
      <c r="I436" s="159"/>
      <c r="J436" s="159"/>
      <c r="K436" s="159"/>
      <c r="L436" s="159"/>
    </row>
    <row r="437" spans="1:12" s="68" customFormat="1" ht="15.75">
      <c r="A437" s="244"/>
      <c r="B437" s="2"/>
      <c r="C437" s="2"/>
      <c r="D437" s="2"/>
      <c r="E437" s="245"/>
      <c r="F437" s="246"/>
      <c r="G437" s="159"/>
      <c r="H437" s="159"/>
      <c r="I437" s="159"/>
      <c r="J437" s="159"/>
      <c r="K437" s="159"/>
      <c r="L437" s="159"/>
    </row>
    <row r="438" spans="1:12" s="68" customFormat="1" ht="15.75">
      <c r="A438" s="244"/>
      <c r="B438" s="2"/>
      <c r="C438" s="2"/>
      <c r="D438" s="2"/>
      <c r="E438" s="245"/>
      <c r="F438" s="246"/>
      <c r="G438" s="159"/>
      <c r="H438" s="159"/>
      <c r="I438" s="159"/>
      <c r="J438" s="159"/>
      <c r="K438" s="159"/>
      <c r="L438" s="159"/>
    </row>
    <row r="439" spans="1:12" s="68" customFormat="1" ht="15.75">
      <c r="A439" s="244"/>
      <c r="B439" s="2"/>
      <c r="C439" s="2"/>
      <c r="D439" s="2"/>
      <c r="E439" s="245"/>
      <c r="F439" s="246"/>
      <c r="G439" s="159"/>
      <c r="H439" s="159"/>
      <c r="I439" s="159"/>
      <c r="J439" s="159"/>
      <c r="K439" s="159"/>
      <c r="L439" s="159"/>
    </row>
    <row r="440" spans="1:12" s="68" customFormat="1" ht="15.75">
      <c r="A440" s="244"/>
      <c r="B440" s="2"/>
      <c r="C440" s="2"/>
      <c r="D440" s="2"/>
      <c r="E440" s="245"/>
      <c r="F440" s="246"/>
      <c r="G440" s="159"/>
      <c r="H440" s="159"/>
      <c r="I440" s="159"/>
      <c r="J440" s="159"/>
      <c r="K440" s="159"/>
      <c r="L440" s="159"/>
    </row>
    <row r="441" spans="1:12" s="68" customFormat="1" ht="15.75">
      <c r="A441" s="244"/>
      <c r="B441" s="2"/>
      <c r="C441" s="2"/>
      <c r="D441" s="2"/>
      <c r="E441" s="245"/>
      <c r="F441" s="246"/>
      <c r="G441" s="159"/>
      <c r="H441" s="159"/>
      <c r="I441" s="159"/>
      <c r="J441" s="159"/>
      <c r="K441" s="159"/>
      <c r="L441" s="159"/>
    </row>
    <row r="442" spans="1:12" s="68" customFormat="1" ht="15.75">
      <c r="A442" s="244"/>
      <c r="B442" s="2"/>
      <c r="C442" s="2"/>
      <c r="D442" s="2"/>
      <c r="E442" s="245"/>
      <c r="F442" s="246"/>
      <c r="G442" s="159"/>
      <c r="H442" s="159"/>
      <c r="I442" s="159"/>
      <c r="J442" s="159"/>
      <c r="K442" s="159"/>
      <c r="L442" s="159"/>
    </row>
    <row r="443" spans="1:12" s="68" customFormat="1" ht="15.75">
      <c r="A443" s="244"/>
      <c r="B443" s="2"/>
      <c r="C443" s="2"/>
      <c r="D443" s="2"/>
      <c r="E443" s="245"/>
      <c r="F443" s="246"/>
      <c r="G443" s="159"/>
      <c r="H443" s="159"/>
      <c r="I443" s="159"/>
      <c r="J443" s="159"/>
      <c r="K443" s="159"/>
      <c r="L443" s="159"/>
    </row>
    <row r="444" spans="1:12" s="68" customFormat="1" ht="15.75">
      <c r="A444" s="244"/>
      <c r="B444" s="2"/>
      <c r="C444" s="2"/>
      <c r="D444" s="2"/>
      <c r="E444" s="245"/>
      <c r="F444" s="246"/>
      <c r="G444" s="159"/>
      <c r="H444" s="159"/>
      <c r="I444" s="159"/>
      <c r="J444" s="159"/>
      <c r="K444" s="159"/>
      <c r="L444" s="159"/>
    </row>
    <row r="445" spans="1:12" s="68" customFormat="1" ht="15.75">
      <c r="A445" s="244"/>
      <c r="B445" s="2"/>
      <c r="C445" s="2"/>
      <c r="D445" s="2"/>
      <c r="E445" s="245"/>
      <c r="F445" s="246"/>
      <c r="G445" s="159"/>
      <c r="H445" s="159"/>
      <c r="I445" s="159"/>
      <c r="J445" s="159"/>
      <c r="K445" s="159"/>
      <c r="L445" s="159"/>
    </row>
    <row r="446" spans="1:12" s="68" customFormat="1" ht="15.75">
      <c r="A446" s="244"/>
      <c r="B446" s="2"/>
      <c r="C446" s="2"/>
      <c r="D446" s="2"/>
      <c r="E446" s="245"/>
      <c r="F446" s="246"/>
      <c r="G446" s="159"/>
      <c r="H446" s="159"/>
      <c r="I446" s="159"/>
      <c r="J446" s="159"/>
      <c r="K446" s="159"/>
      <c r="L446" s="159"/>
    </row>
    <row r="447" spans="1:12" s="68" customFormat="1" ht="15.75">
      <c r="A447" s="244"/>
      <c r="B447" s="2"/>
      <c r="C447" s="2"/>
      <c r="D447" s="2"/>
      <c r="E447" s="245"/>
      <c r="F447" s="246"/>
      <c r="G447" s="159"/>
      <c r="H447" s="159"/>
      <c r="I447" s="159"/>
      <c r="J447" s="159"/>
      <c r="K447" s="159"/>
      <c r="L447" s="159"/>
    </row>
    <row r="448" spans="1:12" s="68" customFormat="1" ht="15.75">
      <c r="A448" s="244"/>
      <c r="B448" s="2"/>
      <c r="C448" s="2"/>
      <c r="D448" s="2"/>
      <c r="E448" s="245"/>
      <c r="F448" s="246"/>
      <c r="G448" s="159"/>
      <c r="H448" s="159"/>
      <c r="I448" s="159"/>
      <c r="J448" s="159"/>
      <c r="K448" s="159"/>
      <c r="L448" s="159"/>
    </row>
    <row r="449" spans="1:12" s="68" customFormat="1" ht="15.75">
      <c r="A449" s="244"/>
      <c r="B449" s="2"/>
      <c r="C449" s="2"/>
      <c r="D449" s="2"/>
      <c r="E449" s="245"/>
      <c r="F449" s="246"/>
      <c r="G449" s="159"/>
      <c r="H449" s="159"/>
      <c r="I449" s="159"/>
      <c r="J449" s="159"/>
      <c r="K449" s="159"/>
      <c r="L449" s="159"/>
    </row>
    <row r="450" spans="1:12" s="68" customFormat="1" ht="15.75">
      <c r="A450" s="244"/>
      <c r="B450" s="2"/>
      <c r="C450" s="2"/>
      <c r="D450" s="2"/>
      <c r="E450" s="245"/>
      <c r="F450" s="246"/>
      <c r="G450" s="159"/>
      <c r="H450" s="159"/>
      <c r="I450" s="159"/>
      <c r="J450" s="159"/>
      <c r="K450" s="159"/>
      <c r="L450" s="159"/>
    </row>
    <row r="451" spans="1:12" s="68" customFormat="1" ht="15.75">
      <c r="A451" s="244"/>
      <c r="B451" s="2"/>
      <c r="C451" s="2"/>
      <c r="D451" s="2"/>
      <c r="E451" s="245"/>
      <c r="F451" s="246"/>
      <c r="G451" s="159"/>
      <c r="H451" s="159"/>
      <c r="I451" s="159"/>
      <c r="J451" s="159"/>
      <c r="K451" s="159"/>
      <c r="L451" s="159"/>
    </row>
    <row r="452" spans="1:12" s="68" customFormat="1" ht="15.75">
      <c r="A452" s="244"/>
      <c r="B452" s="2"/>
      <c r="C452" s="2"/>
      <c r="D452" s="2"/>
      <c r="E452" s="245"/>
      <c r="F452" s="246"/>
      <c r="G452" s="159"/>
      <c r="H452" s="159"/>
      <c r="I452" s="159"/>
      <c r="J452" s="159"/>
      <c r="K452" s="159"/>
      <c r="L452" s="159"/>
    </row>
    <row r="453" spans="1:12" s="68" customFormat="1" ht="15.75">
      <c r="A453" s="244"/>
      <c r="B453" s="2"/>
      <c r="C453" s="2"/>
      <c r="D453" s="2"/>
      <c r="E453" s="245"/>
      <c r="F453" s="246"/>
      <c r="G453" s="159"/>
      <c r="H453" s="159"/>
      <c r="I453" s="159"/>
      <c r="J453" s="159"/>
      <c r="K453" s="159"/>
      <c r="L453" s="159"/>
    </row>
    <row r="454" spans="1:12" s="68" customFormat="1" ht="15.75">
      <c r="A454" s="244"/>
      <c r="B454" s="2"/>
      <c r="C454" s="2"/>
      <c r="D454" s="2"/>
      <c r="E454" s="245"/>
      <c r="F454" s="246"/>
      <c r="G454" s="159"/>
      <c r="H454" s="159"/>
      <c r="I454" s="159"/>
      <c r="J454" s="159"/>
      <c r="K454" s="159"/>
      <c r="L454" s="159"/>
    </row>
    <row r="455" spans="1:12" s="68" customFormat="1" ht="15.75">
      <c r="A455" s="244"/>
      <c r="B455" s="2"/>
      <c r="C455" s="2"/>
      <c r="D455" s="2"/>
      <c r="E455" s="245"/>
      <c r="F455" s="246"/>
      <c r="G455" s="159"/>
      <c r="H455" s="159"/>
      <c r="I455" s="159"/>
      <c r="J455" s="159"/>
      <c r="K455" s="159"/>
      <c r="L455" s="159"/>
    </row>
    <row r="456" spans="1:12" s="68" customFormat="1" ht="15.75">
      <c r="A456" s="244"/>
      <c r="B456" s="2"/>
      <c r="C456" s="2"/>
      <c r="D456" s="2"/>
      <c r="E456" s="245"/>
      <c r="F456" s="246"/>
      <c r="G456" s="159"/>
      <c r="H456" s="159"/>
      <c r="I456" s="159"/>
      <c r="J456" s="159"/>
      <c r="K456" s="159"/>
      <c r="L456" s="159"/>
    </row>
    <row r="457" spans="1:12" s="68" customFormat="1" ht="15.75">
      <c r="A457" s="244"/>
      <c r="B457" s="2"/>
      <c r="C457" s="2"/>
      <c r="D457" s="2"/>
      <c r="E457" s="245"/>
      <c r="F457" s="246"/>
      <c r="G457" s="159"/>
      <c r="H457" s="159"/>
      <c r="I457" s="159"/>
      <c r="J457" s="159"/>
      <c r="K457" s="159"/>
      <c r="L457" s="159"/>
    </row>
    <row r="458" spans="1:12" s="68" customFormat="1" ht="15.75">
      <c r="A458" s="244"/>
      <c r="B458" s="2"/>
      <c r="C458" s="2"/>
      <c r="D458" s="2"/>
      <c r="E458" s="245"/>
      <c r="F458" s="246"/>
      <c r="G458" s="159"/>
      <c r="H458" s="159"/>
      <c r="I458" s="159"/>
      <c r="J458" s="159"/>
      <c r="K458" s="159"/>
      <c r="L458" s="159"/>
    </row>
    <row r="459" spans="1:12" s="68" customFormat="1" ht="15.75">
      <c r="A459" s="244"/>
      <c r="B459" s="2"/>
      <c r="C459" s="2"/>
      <c r="D459" s="2"/>
      <c r="E459" s="245"/>
      <c r="F459" s="246"/>
      <c r="G459" s="159"/>
      <c r="H459" s="159"/>
      <c r="I459" s="159"/>
      <c r="J459" s="159"/>
      <c r="K459" s="159"/>
      <c r="L459" s="159"/>
    </row>
    <row r="460" spans="1:12" s="68" customFormat="1" ht="15.75">
      <c r="A460" s="244"/>
      <c r="B460" s="2"/>
      <c r="C460" s="2"/>
      <c r="D460" s="2"/>
      <c r="E460" s="245"/>
      <c r="F460" s="246"/>
      <c r="G460" s="159"/>
      <c r="H460" s="159"/>
      <c r="I460" s="159"/>
      <c r="J460" s="159"/>
      <c r="K460" s="159"/>
      <c r="L460" s="159"/>
    </row>
    <row r="461" spans="1:12" s="68" customFormat="1" ht="15.75">
      <c r="A461" s="244"/>
      <c r="B461" s="2"/>
      <c r="C461" s="2"/>
      <c r="D461" s="2"/>
      <c r="E461" s="245"/>
      <c r="F461" s="246"/>
      <c r="G461" s="159"/>
      <c r="H461" s="159"/>
      <c r="I461" s="159"/>
      <c r="J461" s="159"/>
      <c r="K461" s="159"/>
      <c r="L461" s="159"/>
    </row>
    <row r="462" spans="1:12" s="68" customFormat="1" ht="15.75">
      <c r="A462" s="244"/>
      <c r="B462" s="2"/>
      <c r="C462" s="2"/>
      <c r="D462" s="2"/>
      <c r="E462" s="245"/>
      <c r="F462" s="246"/>
      <c r="G462" s="159"/>
      <c r="H462" s="159"/>
      <c r="I462" s="159"/>
      <c r="J462" s="159"/>
      <c r="K462" s="159"/>
      <c r="L462" s="159"/>
    </row>
    <row r="463" spans="1:12" s="68" customFormat="1" ht="15.75">
      <c r="A463" s="244"/>
      <c r="B463" s="2"/>
      <c r="C463" s="2"/>
      <c r="D463" s="2"/>
      <c r="E463" s="245"/>
      <c r="F463" s="246"/>
      <c r="G463" s="159"/>
      <c r="H463" s="159"/>
      <c r="I463" s="159"/>
      <c r="J463" s="159"/>
      <c r="K463" s="159"/>
      <c r="L463" s="159"/>
    </row>
    <row r="464" spans="1:12" s="68" customFormat="1" ht="15.75">
      <c r="A464" s="244"/>
      <c r="B464" s="2"/>
      <c r="C464" s="2"/>
      <c r="D464" s="2"/>
      <c r="E464" s="245"/>
      <c r="F464" s="246"/>
      <c r="G464" s="159"/>
      <c r="H464" s="159"/>
      <c r="I464" s="159"/>
      <c r="J464" s="159"/>
      <c r="K464" s="159"/>
      <c r="L464" s="159"/>
    </row>
    <row r="465" spans="1:12" s="68" customFormat="1" ht="15.75">
      <c r="A465" s="244"/>
      <c r="B465" s="2"/>
      <c r="C465" s="2"/>
      <c r="D465" s="2"/>
      <c r="E465" s="245"/>
      <c r="F465" s="246"/>
      <c r="G465" s="159"/>
      <c r="H465" s="159"/>
      <c r="I465" s="159"/>
      <c r="J465" s="159"/>
      <c r="K465" s="159"/>
      <c r="L465" s="159"/>
    </row>
    <row r="466" spans="1:12" s="68" customFormat="1" ht="15.75">
      <c r="A466" s="244"/>
      <c r="B466" s="2"/>
      <c r="C466" s="2"/>
      <c r="D466" s="2"/>
      <c r="E466" s="245"/>
      <c r="F466" s="246"/>
      <c r="G466" s="159"/>
      <c r="H466" s="159"/>
      <c r="I466" s="159"/>
      <c r="J466" s="159"/>
      <c r="K466" s="159"/>
      <c r="L466" s="159"/>
    </row>
    <row r="467" spans="1:12" s="68" customFormat="1" ht="15.75">
      <c r="A467" s="244"/>
      <c r="B467" s="2"/>
      <c r="C467" s="2"/>
      <c r="D467" s="2"/>
      <c r="E467" s="245"/>
      <c r="F467" s="246"/>
      <c r="G467" s="159"/>
      <c r="H467" s="159"/>
      <c r="I467" s="159"/>
      <c r="J467" s="159"/>
      <c r="K467" s="159"/>
      <c r="L467" s="159"/>
    </row>
    <row r="468" spans="1:12" s="68" customFormat="1" ht="15.75">
      <c r="A468" s="244"/>
      <c r="B468" s="2"/>
      <c r="C468" s="2"/>
      <c r="D468" s="2"/>
      <c r="E468" s="245"/>
      <c r="F468" s="246"/>
      <c r="G468" s="159"/>
      <c r="H468" s="159"/>
      <c r="I468" s="159"/>
      <c r="J468" s="159"/>
      <c r="K468" s="159"/>
      <c r="L468" s="159"/>
    </row>
    <row r="469" spans="1:12" s="68" customFormat="1" ht="15.75">
      <c r="A469" s="244"/>
      <c r="B469" s="2"/>
      <c r="C469" s="2"/>
      <c r="D469" s="2"/>
      <c r="E469" s="245"/>
      <c r="F469" s="246"/>
      <c r="G469" s="159"/>
      <c r="H469" s="159"/>
      <c r="I469" s="159"/>
      <c r="J469" s="159"/>
      <c r="K469" s="159"/>
      <c r="L469" s="159"/>
    </row>
    <row r="470" spans="1:12" s="68" customFormat="1" ht="15.75">
      <c r="A470" s="244"/>
      <c r="B470" s="2"/>
      <c r="C470" s="2"/>
      <c r="D470" s="2"/>
      <c r="E470" s="245"/>
      <c r="F470" s="246"/>
      <c r="G470" s="159"/>
      <c r="H470" s="159"/>
      <c r="I470" s="159"/>
      <c r="J470" s="159"/>
      <c r="K470" s="159"/>
      <c r="L470" s="159"/>
    </row>
    <row r="471" spans="1:12" s="68" customFormat="1" ht="15.75">
      <c r="A471" s="244"/>
      <c r="B471" s="2"/>
      <c r="C471" s="2"/>
      <c r="D471" s="2"/>
      <c r="E471" s="245"/>
      <c r="F471" s="246"/>
      <c r="G471" s="159"/>
      <c r="H471" s="159"/>
      <c r="I471" s="159"/>
      <c r="J471" s="159"/>
      <c r="K471" s="159"/>
      <c r="L471" s="159"/>
    </row>
    <row r="472" spans="1:12" s="68" customFormat="1" ht="15.75">
      <c r="A472" s="244"/>
      <c r="B472" s="2"/>
      <c r="C472" s="2"/>
      <c r="D472" s="2"/>
      <c r="E472" s="245"/>
      <c r="F472" s="246"/>
      <c r="G472" s="159"/>
      <c r="H472" s="159"/>
      <c r="I472" s="159"/>
      <c r="J472" s="159"/>
      <c r="K472" s="159"/>
      <c r="L472" s="159"/>
    </row>
    <row r="473" spans="1:12" s="68" customFormat="1" ht="15.75">
      <c r="A473" s="244"/>
      <c r="B473" s="2"/>
      <c r="C473" s="2"/>
      <c r="D473" s="2"/>
      <c r="E473" s="245"/>
      <c r="F473" s="246"/>
      <c r="G473" s="159"/>
      <c r="H473" s="159"/>
      <c r="I473" s="159"/>
      <c r="J473" s="159"/>
      <c r="K473" s="159"/>
      <c r="L473" s="159"/>
    </row>
    <row r="474" spans="1:12" s="68" customFormat="1" ht="15.75">
      <c r="A474" s="244"/>
      <c r="B474" s="2"/>
      <c r="C474" s="2"/>
      <c r="D474" s="2"/>
      <c r="E474" s="245"/>
      <c r="F474" s="246"/>
      <c r="G474" s="159"/>
      <c r="H474" s="159"/>
      <c r="I474" s="159"/>
      <c r="J474" s="159"/>
      <c r="K474" s="159"/>
      <c r="L474" s="159"/>
    </row>
    <row r="475" spans="1:12" s="68" customFormat="1" ht="15.75">
      <c r="A475" s="244"/>
      <c r="B475" s="2"/>
      <c r="C475" s="2"/>
      <c r="D475" s="2"/>
      <c r="E475" s="245"/>
      <c r="F475" s="246"/>
      <c r="G475" s="159"/>
      <c r="H475" s="159"/>
      <c r="I475" s="159"/>
      <c r="J475" s="159"/>
      <c r="K475" s="159"/>
      <c r="L475" s="159"/>
    </row>
    <row r="476" spans="1:12" s="68" customFormat="1" ht="15.75">
      <c r="A476" s="244"/>
      <c r="B476" s="2"/>
      <c r="C476" s="2"/>
      <c r="D476" s="2"/>
      <c r="E476" s="245"/>
      <c r="F476" s="246"/>
      <c r="G476" s="159"/>
      <c r="H476" s="159"/>
      <c r="I476" s="159"/>
      <c r="J476" s="159"/>
      <c r="K476" s="159"/>
      <c r="L476" s="159"/>
    </row>
    <row r="477" spans="1:12" s="68" customFormat="1" ht="15.75">
      <c r="A477" s="244"/>
      <c r="B477" s="2"/>
      <c r="C477" s="2"/>
      <c r="D477" s="2"/>
      <c r="E477" s="245"/>
      <c r="F477" s="246"/>
      <c r="G477" s="159"/>
      <c r="H477" s="159"/>
      <c r="I477" s="159"/>
      <c r="J477" s="159"/>
      <c r="K477" s="159"/>
      <c r="L477" s="159"/>
    </row>
    <row r="478" spans="1:12" s="68" customFormat="1" ht="15.75">
      <c r="A478" s="244"/>
      <c r="B478" s="2"/>
      <c r="C478" s="2"/>
      <c r="D478" s="2"/>
      <c r="E478" s="245"/>
      <c r="F478" s="246"/>
      <c r="G478" s="159"/>
      <c r="H478" s="159"/>
      <c r="I478" s="159"/>
      <c r="J478" s="159"/>
      <c r="K478" s="159"/>
      <c r="L478" s="159"/>
    </row>
    <row r="479" spans="1:12" s="68" customFormat="1" ht="15.75">
      <c r="A479" s="244"/>
      <c r="B479" s="2"/>
      <c r="C479" s="2"/>
      <c r="D479" s="2"/>
      <c r="E479" s="245"/>
      <c r="F479" s="246"/>
      <c r="G479" s="159"/>
      <c r="H479" s="159"/>
      <c r="I479" s="159"/>
      <c r="J479" s="159"/>
      <c r="K479" s="159"/>
      <c r="L479" s="159"/>
    </row>
    <row r="480" spans="1:12" s="68" customFormat="1" ht="15.75">
      <c r="A480" s="244"/>
      <c r="B480" s="2"/>
      <c r="C480" s="2"/>
      <c r="D480" s="2"/>
      <c r="E480" s="245"/>
      <c r="F480" s="246"/>
      <c r="G480" s="159"/>
      <c r="H480" s="159"/>
      <c r="I480" s="159"/>
      <c r="J480" s="159"/>
      <c r="K480" s="159"/>
      <c r="L480" s="159"/>
    </row>
    <row r="481" spans="1:12" s="68" customFormat="1" ht="15.75">
      <c r="A481" s="244"/>
      <c r="B481" s="2"/>
      <c r="C481" s="2"/>
      <c r="D481" s="2"/>
      <c r="E481" s="245"/>
      <c r="F481" s="246"/>
      <c r="G481" s="159"/>
      <c r="H481" s="159"/>
      <c r="I481" s="159"/>
      <c r="J481" s="159"/>
      <c r="K481" s="159"/>
      <c r="L481" s="159"/>
    </row>
    <row r="482" spans="1:12" s="68" customFormat="1" ht="15.75">
      <c r="A482" s="244"/>
      <c r="B482" s="2"/>
      <c r="C482" s="2"/>
      <c r="D482" s="2"/>
      <c r="E482" s="245"/>
      <c r="F482" s="246"/>
      <c r="G482" s="159"/>
      <c r="H482" s="159"/>
      <c r="I482" s="159"/>
      <c r="J482" s="159"/>
      <c r="K482" s="159"/>
      <c r="L482" s="159"/>
    </row>
    <row r="483" spans="1:12" s="68" customFormat="1" ht="15.75">
      <c r="A483" s="244"/>
      <c r="B483" s="2"/>
      <c r="C483" s="2"/>
      <c r="D483" s="2"/>
      <c r="E483" s="245"/>
      <c r="F483" s="246"/>
      <c r="G483" s="159"/>
      <c r="H483" s="159"/>
      <c r="I483" s="159"/>
      <c r="J483" s="159"/>
      <c r="K483" s="159"/>
      <c r="L483" s="159"/>
    </row>
    <row r="484" spans="1:12" s="68" customFormat="1" ht="15.75">
      <c r="A484" s="244"/>
      <c r="B484" s="2"/>
      <c r="C484" s="2"/>
      <c r="D484" s="2"/>
      <c r="E484" s="245"/>
      <c r="F484" s="246"/>
      <c r="G484" s="159"/>
      <c r="H484" s="159"/>
      <c r="I484" s="159"/>
      <c r="J484" s="159"/>
      <c r="K484" s="159"/>
      <c r="L484" s="159"/>
    </row>
    <row r="485" spans="1:12" s="68" customFormat="1" ht="15.75">
      <c r="A485" s="244"/>
      <c r="B485" s="2"/>
      <c r="C485" s="2"/>
      <c r="D485" s="2"/>
      <c r="E485" s="245"/>
      <c r="F485" s="246"/>
      <c r="G485" s="159"/>
      <c r="H485" s="159"/>
      <c r="I485" s="159"/>
      <c r="J485" s="159"/>
      <c r="K485" s="159"/>
      <c r="L485" s="159"/>
    </row>
  </sheetData>
  <sheetProtection/>
  <mergeCells count="5">
    <mergeCell ref="A1:F1"/>
    <mergeCell ref="A2:F2"/>
    <mergeCell ref="A3:F3"/>
    <mergeCell ref="D250:D251"/>
    <mergeCell ref="D280:D281"/>
  </mergeCells>
  <printOptions/>
  <pageMargins left="0" right="0" top="0.5118110236220472" bottom="0.3937007874015748" header="0.5905511811023623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520"/>
  <sheetViews>
    <sheetView zoomScalePageLayoutView="0" workbookViewId="0" topLeftCell="A366">
      <selection activeCell="C211" sqref="C211"/>
    </sheetView>
  </sheetViews>
  <sheetFormatPr defaultColWidth="10.28125" defaultRowHeight="12.75"/>
  <cols>
    <col min="1" max="1" width="72.00390625" style="244" customWidth="1"/>
    <col min="2" max="4" width="17.7109375" style="2" customWidth="1"/>
    <col min="5" max="5" width="4.8515625" style="245" customWidth="1"/>
    <col min="6" max="6" width="17.7109375" style="246" customWidth="1"/>
    <col min="7" max="12" width="10.28125" style="159" customWidth="1"/>
    <col min="13" max="16384" width="10.28125" style="4" customWidth="1"/>
  </cols>
  <sheetData>
    <row r="1" spans="1:12" s="248" customFormat="1" ht="19.5" customHeight="1">
      <c r="A1" s="373" t="s">
        <v>67</v>
      </c>
      <c r="B1" s="373"/>
      <c r="C1" s="373"/>
      <c r="D1" s="373"/>
      <c r="E1" s="373"/>
      <c r="F1" s="373"/>
      <c r="G1" s="247"/>
      <c r="H1" s="247"/>
      <c r="I1" s="247"/>
      <c r="J1" s="247"/>
      <c r="K1" s="247"/>
      <c r="L1" s="247"/>
    </row>
    <row r="2" spans="1:12" s="250" customFormat="1" ht="19.5" customHeight="1">
      <c r="A2" s="373" t="s">
        <v>48</v>
      </c>
      <c r="B2" s="373"/>
      <c r="C2" s="373"/>
      <c r="D2" s="373"/>
      <c r="E2" s="373"/>
      <c r="F2" s="373"/>
      <c r="G2" s="249"/>
      <c r="H2" s="249"/>
      <c r="I2" s="249"/>
      <c r="J2" s="249"/>
      <c r="K2" s="249"/>
      <c r="L2" s="249"/>
    </row>
    <row r="3" spans="1:12" s="250" customFormat="1" ht="27" customHeight="1">
      <c r="A3" s="374" t="s">
        <v>642</v>
      </c>
      <c r="B3" s="374"/>
      <c r="C3" s="374"/>
      <c r="D3" s="374"/>
      <c r="E3" s="374"/>
      <c r="F3" s="374"/>
      <c r="G3" s="249"/>
      <c r="H3" s="249"/>
      <c r="I3" s="249"/>
      <c r="J3" s="249"/>
      <c r="K3" s="249"/>
      <c r="L3" s="249"/>
    </row>
    <row r="4" spans="1:12" s="5" customFormat="1" ht="2.25" customHeight="1" hidden="1">
      <c r="A4" s="221"/>
      <c r="B4" s="221"/>
      <c r="C4" s="221"/>
      <c r="D4" s="221"/>
      <c r="E4" s="222"/>
      <c r="F4" s="223"/>
      <c r="G4" s="150"/>
      <c r="H4" s="150"/>
      <c r="I4" s="150"/>
      <c r="J4" s="150"/>
      <c r="K4" s="150"/>
      <c r="L4" s="150"/>
    </row>
    <row r="5" spans="1:12" s="5" customFormat="1" ht="9" customHeight="1">
      <c r="A5" s="221"/>
      <c r="B5" s="221"/>
      <c r="C5" s="221"/>
      <c r="D5" s="221"/>
      <c r="E5" s="224"/>
      <c r="F5" s="223"/>
      <c r="G5" s="150"/>
      <c r="H5" s="150"/>
      <c r="I5" s="150"/>
      <c r="J5" s="150"/>
      <c r="K5" s="150"/>
      <c r="L5" s="150"/>
    </row>
    <row r="6" spans="1:12" s="96" customFormat="1" ht="45" customHeight="1">
      <c r="A6" s="225" t="s">
        <v>0</v>
      </c>
      <c r="B6" s="226" t="s">
        <v>495</v>
      </c>
      <c r="C6" s="227" t="s">
        <v>643</v>
      </c>
      <c r="D6" s="228" t="s">
        <v>113</v>
      </c>
      <c r="E6" s="299" t="s">
        <v>112</v>
      </c>
      <c r="F6" s="230" t="s">
        <v>497</v>
      </c>
      <c r="G6" s="151"/>
      <c r="H6" s="151"/>
      <c r="I6" s="151"/>
      <c r="J6" s="151"/>
      <c r="K6" s="151"/>
      <c r="L6" s="151"/>
    </row>
    <row r="7" spans="1:12" s="96" customFormat="1" ht="15" customHeight="1">
      <c r="A7" s="231"/>
      <c r="B7" s="232" t="s">
        <v>1</v>
      </c>
      <c r="C7" s="233" t="s">
        <v>2</v>
      </c>
      <c r="D7" s="234" t="s">
        <v>3</v>
      </c>
      <c r="E7" s="300" t="s">
        <v>4</v>
      </c>
      <c r="F7" s="235" t="s">
        <v>5</v>
      </c>
      <c r="G7" s="151"/>
      <c r="H7" s="151"/>
      <c r="I7" s="151"/>
      <c r="J7" s="151"/>
      <c r="K7" s="151"/>
      <c r="L7" s="151"/>
    </row>
    <row r="8" spans="1:12" s="9" customFormat="1" ht="30" customHeight="1">
      <c r="A8" s="6" t="s">
        <v>116</v>
      </c>
      <c r="B8" s="90"/>
      <c r="C8" s="7"/>
      <c r="D8" s="104"/>
      <c r="E8" s="8"/>
      <c r="F8" s="105"/>
      <c r="G8" s="26"/>
      <c r="H8" s="26"/>
      <c r="I8" s="26"/>
      <c r="J8" s="26"/>
      <c r="K8" s="26"/>
      <c r="L8" s="26"/>
    </row>
    <row r="9" spans="1:12" s="9" customFormat="1" ht="24.75" customHeight="1">
      <c r="A9" s="10" t="s">
        <v>6</v>
      </c>
      <c r="B9" s="60">
        <v>2078000</v>
      </c>
      <c r="C9" s="60">
        <v>1360850.11</v>
      </c>
      <c r="D9" s="11">
        <f>B9-C9</f>
        <v>717149.8899999999</v>
      </c>
      <c r="E9" s="12">
        <f>C9/B9*100</f>
        <v>65.48845572666025</v>
      </c>
      <c r="F9" s="11">
        <v>1364432.05</v>
      </c>
      <c r="G9" s="26"/>
      <c r="H9" s="26"/>
      <c r="I9" s="26"/>
      <c r="J9" s="26"/>
      <c r="K9" s="26"/>
      <c r="L9" s="26"/>
    </row>
    <row r="10" spans="1:12" s="9" customFormat="1" ht="24.75" customHeight="1">
      <c r="A10" s="10" t="s">
        <v>7</v>
      </c>
      <c r="B10" s="60">
        <v>40000</v>
      </c>
      <c r="C10" s="60">
        <v>18307.39</v>
      </c>
      <c r="D10" s="11">
        <f>B10-C10</f>
        <v>21692.61</v>
      </c>
      <c r="E10" s="12">
        <f>C10/B10*100</f>
        <v>45.768474999999995</v>
      </c>
      <c r="F10" s="11">
        <v>105267.89</v>
      </c>
      <c r="G10" s="26"/>
      <c r="H10" s="26"/>
      <c r="I10" s="26"/>
      <c r="J10" s="26"/>
      <c r="K10" s="26"/>
      <c r="L10" s="26"/>
    </row>
    <row r="11" spans="1:12" s="9" customFormat="1" ht="30" customHeight="1">
      <c r="A11" s="107" t="s">
        <v>91</v>
      </c>
      <c r="B11" s="108">
        <f>SUM(B9,B10)</f>
        <v>2118000</v>
      </c>
      <c r="C11" s="108">
        <f>SUM(C9,C10)</f>
        <v>1379157.5</v>
      </c>
      <c r="D11" s="109">
        <f>B11-C11</f>
        <v>738842.5</v>
      </c>
      <c r="E11" s="110">
        <f>C11/B11*100</f>
        <v>65.11602927289896</v>
      </c>
      <c r="F11" s="109">
        <f>SUM(F9:F10)</f>
        <v>1469699.94</v>
      </c>
      <c r="G11" s="26"/>
      <c r="H11" s="26"/>
      <c r="I11" s="26"/>
      <c r="J11" s="26"/>
      <c r="K11" s="26"/>
      <c r="L11" s="26"/>
    </row>
    <row r="12" spans="1:12" s="44" customFormat="1" ht="24.75" customHeight="1">
      <c r="A12" s="10" t="s">
        <v>8</v>
      </c>
      <c r="B12" s="60">
        <v>33000</v>
      </c>
      <c r="C12" s="60">
        <f>SUM(C13:C14)</f>
        <v>25788.28</v>
      </c>
      <c r="D12" s="11">
        <f>B12-C12</f>
        <v>7211.720000000001</v>
      </c>
      <c r="E12" s="12">
        <f>C12/B12*100</f>
        <v>78.14630303030302</v>
      </c>
      <c r="F12" s="11">
        <v>43005.88</v>
      </c>
      <c r="G12" s="147"/>
      <c r="H12" s="72"/>
      <c r="I12" s="72"/>
      <c r="J12" s="72"/>
      <c r="K12" s="72"/>
      <c r="L12" s="72"/>
    </row>
    <row r="13" spans="1:12" s="51" customFormat="1" ht="19.5" customHeight="1">
      <c r="A13" s="55" t="s">
        <v>300</v>
      </c>
      <c r="B13" s="49"/>
      <c r="C13" s="49">
        <v>8288.28</v>
      </c>
      <c r="D13" s="48"/>
      <c r="E13" s="50"/>
      <c r="F13" s="48"/>
      <c r="G13" s="88"/>
      <c r="H13" s="88"/>
      <c r="I13" s="88"/>
      <c r="J13" s="88"/>
      <c r="K13" s="88"/>
      <c r="L13" s="88"/>
    </row>
    <row r="14" spans="1:12" s="51" customFormat="1" ht="19.5" customHeight="1">
      <c r="A14" s="55" t="s">
        <v>210</v>
      </c>
      <c r="B14" s="49"/>
      <c r="C14" s="49">
        <v>17500</v>
      </c>
      <c r="D14" s="48"/>
      <c r="E14" s="50"/>
      <c r="F14" s="48"/>
      <c r="G14" s="88"/>
      <c r="H14" s="88"/>
      <c r="I14" s="88"/>
      <c r="J14" s="88"/>
      <c r="K14" s="88"/>
      <c r="L14" s="88"/>
    </row>
    <row r="15" spans="1:12" s="3" customFormat="1" ht="30" customHeight="1">
      <c r="A15" s="165" t="s">
        <v>92</v>
      </c>
      <c r="B15" s="166">
        <f>B12</f>
        <v>33000</v>
      </c>
      <c r="C15" s="166">
        <f>C12</f>
        <v>25788.28</v>
      </c>
      <c r="D15" s="167">
        <f aca="true" t="shared" si="0" ref="D15:D20">B15-C15</f>
        <v>7211.720000000001</v>
      </c>
      <c r="E15" s="168">
        <f aca="true" t="shared" si="1" ref="E15:E20">C15/B15*100</f>
        <v>78.14630303030302</v>
      </c>
      <c r="F15" s="167">
        <f>F12</f>
        <v>43005.88</v>
      </c>
      <c r="G15" s="152"/>
      <c r="H15" s="152"/>
      <c r="I15" s="152"/>
      <c r="J15" s="152"/>
      <c r="K15" s="152"/>
      <c r="L15" s="152"/>
    </row>
    <row r="16" spans="1:12" s="9" customFormat="1" ht="24.75" customHeight="1">
      <c r="A16" s="6" t="s">
        <v>117</v>
      </c>
      <c r="B16" s="82">
        <v>294000</v>
      </c>
      <c r="C16" s="82">
        <v>203582.64</v>
      </c>
      <c r="D16" s="16">
        <f t="shared" si="0"/>
        <v>90417.35999999999</v>
      </c>
      <c r="E16" s="17">
        <f t="shared" si="1"/>
        <v>69.24579591836735</v>
      </c>
      <c r="F16" s="16">
        <v>227803.42</v>
      </c>
      <c r="G16" s="26"/>
      <c r="H16" s="26"/>
      <c r="I16" s="26"/>
      <c r="J16" s="26"/>
      <c r="K16" s="26"/>
      <c r="L16" s="26"/>
    </row>
    <row r="17" spans="1:12" s="9" customFormat="1" ht="24.75" customHeight="1">
      <c r="A17" s="13" t="s">
        <v>118</v>
      </c>
      <c r="B17" s="19">
        <v>37000</v>
      </c>
      <c r="C17" s="19">
        <v>23445.82</v>
      </c>
      <c r="D17" s="11">
        <f t="shared" si="0"/>
        <v>13554.18</v>
      </c>
      <c r="E17" s="12">
        <f t="shared" si="1"/>
        <v>63.367081081081075</v>
      </c>
      <c r="F17" s="11">
        <v>24984.89</v>
      </c>
      <c r="G17" s="26"/>
      <c r="H17" s="26"/>
      <c r="I17" s="26"/>
      <c r="J17" s="26"/>
      <c r="K17" s="26"/>
      <c r="L17" s="26"/>
    </row>
    <row r="18" spans="1:12" s="9" customFormat="1" ht="30" customHeight="1">
      <c r="A18" s="107" t="s">
        <v>93</v>
      </c>
      <c r="B18" s="108">
        <f>SUM(B16,B17)</f>
        <v>331000</v>
      </c>
      <c r="C18" s="108">
        <f>SUM(C16,C17)</f>
        <v>227028.46000000002</v>
      </c>
      <c r="D18" s="109">
        <f t="shared" si="0"/>
        <v>103971.53999999998</v>
      </c>
      <c r="E18" s="110">
        <f t="shared" si="1"/>
        <v>68.5886586102719</v>
      </c>
      <c r="F18" s="109">
        <f>SUM(F16:F17)</f>
        <v>252788.31</v>
      </c>
      <c r="G18" s="26"/>
      <c r="H18" s="26"/>
      <c r="I18" s="26"/>
      <c r="J18" s="26"/>
      <c r="K18" s="26"/>
      <c r="L18" s="26"/>
    </row>
    <row r="19" spans="1:12" s="9" customFormat="1" ht="30" customHeight="1">
      <c r="A19" s="165" t="s">
        <v>94</v>
      </c>
      <c r="B19" s="166">
        <f>SUM(B11,B15,B18)</f>
        <v>2482000</v>
      </c>
      <c r="C19" s="166">
        <f>SUM(C11,C15,C18)</f>
        <v>1631974.24</v>
      </c>
      <c r="D19" s="167">
        <f t="shared" si="0"/>
        <v>850025.76</v>
      </c>
      <c r="E19" s="168">
        <f t="shared" si="1"/>
        <v>65.75238678485093</v>
      </c>
      <c r="F19" s="167">
        <f>SUM(F11,F15,F18)</f>
        <v>1765494.13</v>
      </c>
      <c r="G19" s="26"/>
      <c r="H19" s="26"/>
      <c r="I19" s="26"/>
      <c r="J19" s="26"/>
      <c r="K19" s="26"/>
      <c r="L19" s="26"/>
    </row>
    <row r="20" spans="1:12" s="9" customFormat="1" ht="24.75" customHeight="1">
      <c r="A20" s="10" t="s">
        <v>9</v>
      </c>
      <c r="B20" s="60">
        <v>130000</v>
      </c>
      <c r="C20" s="60">
        <f>SUM(C21:C27)</f>
        <v>73074.94</v>
      </c>
      <c r="D20" s="11">
        <f t="shared" si="0"/>
        <v>56925.06</v>
      </c>
      <c r="E20" s="12">
        <f t="shared" si="1"/>
        <v>56.21149230769231</v>
      </c>
      <c r="F20" s="11">
        <v>139775.02</v>
      </c>
      <c r="G20" s="26"/>
      <c r="H20" s="26"/>
      <c r="I20" s="26"/>
      <c r="J20" s="26"/>
      <c r="K20" s="26"/>
      <c r="L20" s="26"/>
    </row>
    <row r="21" spans="1:12" s="25" customFormat="1" ht="19.5" customHeight="1">
      <c r="A21" s="71" t="s">
        <v>71</v>
      </c>
      <c r="B21" s="49"/>
      <c r="C21" s="49">
        <v>6275</v>
      </c>
      <c r="D21" s="48"/>
      <c r="E21" s="161"/>
      <c r="F21" s="48"/>
      <c r="G21" s="40"/>
      <c r="H21" s="40"/>
      <c r="I21" s="40"/>
      <c r="J21" s="40"/>
      <c r="K21" s="40"/>
      <c r="L21" s="40"/>
    </row>
    <row r="22" spans="1:12" s="9" customFormat="1" ht="19.5" customHeight="1">
      <c r="A22" s="71" t="s">
        <v>106</v>
      </c>
      <c r="B22" s="49"/>
      <c r="C22" s="49">
        <v>17437.7</v>
      </c>
      <c r="D22" s="48"/>
      <c r="E22" s="50"/>
      <c r="F22" s="48"/>
      <c r="G22" s="26"/>
      <c r="H22" s="26"/>
      <c r="I22" s="26"/>
      <c r="J22" s="26"/>
      <c r="K22" s="26"/>
      <c r="L22" s="26"/>
    </row>
    <row r="23" spans="1:12" s="9" customFormat="1" ht="19.5" customHeight="1">
      <c r="A23" s="290" t="s">
        <v>171</v>
      </c>
      <c r="B23" s="83"/>
      <c r="C23" s="83">
        <v>9377.5</v>
      </c>
      <c r="D23" s="53"/>
      <c r="E23" s="54"/>
      <c r="F23" s="53"/>
      <c r="G23" s="26"/>
      <c r="H23" s="26"/>
      <c r="I23" s="26"/>
      <c r="J23" s="26"/>
      <c r="K23" s="26"/>
      <c r="L23" s="26"/>
    </row>
    <row r="24" spans="1:12" s="9" customFormat="1" ht="19.5" customHeight="1">
      <c r="A24" s="71" t="s">
        <v>62</v>
      </c>
      <c r="B24" s="49"/>
      <c r="C24" s="49">
        <v>13186.91</v>
      </c>
      <c r="D24" s="48"/>
      <c r="E24" s="50"/>
      <c r="F24" s="48"/>
      <c r="G24" s="26"/>
      <c r="H24" s="26"/>
      <c r="I24" s="26"/>
      <c r="J24" s="26"/>
      <c r="K24" s="26"/>
      <c r="L24" s="26"/>
    </row>
    <row r="25" spans="1:12" s="9" customFormat="1" ht="19.5" customHeight="1">
      <c r="A25" s="205" t="s">
        <v>10</v>
      </c>
      <c r="B25" s="49"/>
      <c r="C25" s="49">
        <v>6758.25</v>
      </c>
      <c r="D25" s="48"/>
      <c r="E25" s="50"/>
      <c r="F25" s="48"/>
      <c r="G25" s="26"/>
      <c r="H25" s="26"/>
      <c r="I25" s="26"/>
      <c r="J25" s="26"/>
      <c r="K25" s="26"/>
      <c r="L25" s="26"/>
    </row>
    <row r="26" spans="1:12" s="9" customFormat="1" ht="19.5" customHeight="1">
      <c r="A26" s="205" t="s">
        <v>236</v>
      </c>
      <c r="B26" s="49"/>
      <c r="C26" s="49">
        <v>4480</v>
      </c>
      <c r="D26" s="48"/>
      <c r="E26" s="50"/>
      <c r="F26" s="48"/>
      <c r="G26" s="26"/>
      <c r="H26" s="26"/>
      <c r="I26" s="26"/>
      <c r="J26" s="26"/>
      <c r="K26" s="26"/>
      <c r="L26" s="26"/>
    </row>
    <row r="27" spans="1:12" s="9" customFormat="1" ht="19.5" customHeight="1">
      <c r="A27" s="205" t="s">
        <v>11</v>
      </c>
      <c r="B27" s="49"/>
      <c r="C27" s="49">
        <v>15559.58</v>
      </c>
      <c r="D27" s="48"/>
      <c r="E27" s="50"/>
      <c r="F27" s="48"/>
      <c r="G27" s="26"/>
      <c r="H27" s="26"/>
      <c r="I27" s="26"/>
      <c r="J27" s="26"/>
      <c r="K27" s="26"/>
      <c r="L27" s="26"/>
    </row>
    <row r="28" spans="1:12" s="2" customFormat="1" ht="24.75" customHeight="1">
      <c r="A28" s="20" t="s">
        <v>13</v>
      </c>
      <c r="B28" s="60">
        <v>60000</v>
      </c>
      <c r="C28" s="60">
        <f>SUM(C29)</f>
        <v>67203.56</v>
      </c>
      <c r="D28" s="11">
        <f>B28-C28</f>
        <v>-7203.559999999998</v>
      </c>
      <c r="E28" s="12">
        <f>C28/B28*100</f>
        <v>112.00593333333333</v>
      </c>
      <c r="F28" s="11">
        <v>46934.06</v>
      </c>
      <c r="G28" s="99"/>
      <c r="H28" s="99"/>
      <c r="I28" s="99"/>
      <c r="J28" s="99"/>
      <c r="K28" s="99"/>
      <c r="L28" s="99"/>
    </row>
    <row r="29" spans="1:12" s="2" customFormat="1" ht="19.5" customHeight="1">
      <c r="A29" s="46" t="s">
        <v>66</v>
      </c>
      <c r="B29" s="49"/>
      <c r="C29" s="49">
        <v>67203.56</v>
      </c>
      <c r="D29" s="379" t="s">
        <v>644</v>
      </c>
      <c r="E29" s="50"/>
      <c r="F29" s="48"/>
      <c r="G29" s="99"/>
      <c r="H29" s="99"/>
      <c r="I29" s="99"/>
      <c r="J29" s="99"/>
      <c r="K29" s="99"/>
      <c r="L29" s="99"/>
    </row>
    <row r="30" spans="1:12" s="2" customFormat="1" ht="19.5" customHeight="1">
      <c r="A30" s="46"/>
      <c r="B30" s="49"/>
      <c r="C30" s="49"/>
      <c r="D30" s="379"/>
      <c r="E30" s="50"/>
      <c r="F30" s="48"/>
      <c r="G30" s="99"/>
      <c r="H30" s="99"/>
      <c r="I30" s="99"/>
      <c r="J30" s="99"/>
      <c r="K30" s="99"/>
      <c r="L30" s="99"/>
    </row>
    <row r="31" spans="1:12" s="2" customFormat="1" ht="19.5" customHeight="1">
      <c r="A31" s="46"/>
      <c r="B31" s="49"/>
      <c r="C31" s="49"/>
      <c r="D31" s="379"/>
      <c r="E31" s="50"/>
      <c r="F31" s="48"/>
      <c r="G31" s="99"/>
      <c r="H31" s="99"/>
      <c r="I31" s="99"/>
      <c r="J31" s="99"/>
      <c r="K31" s="99"/>
      <c r="L31" s="99"/>
    </row>
    <row r="32" spans="1:12" s="2" customFormat="1" ht="19.5" customHeight="1">
      <c r="A32" s="46"/>
      <c r="B32" s="49"/>
      <c r="C32" s="49"/>
      <c r="D32" s="379"/>
      <c r="E32" s="50"/>
      <c r="F32" s="48"/>
      <c r="G32" s="99"/>
      <c r="H32" s="99"/>
      <c r="I32" s="99"/>
      <c r="J32" s="99"/>
      <c r="K32" s="99"/>
      <c r="L32" s="99"/>
    </row>
    <row r="33" spans="1:12" s="2" customFormat="1" ht="19.5" customHeight="1">
      <c r="A33" s="46"/>
      <c r="B33" s="49"/>
      <c r="C33" s="49"/>
      <c r="D33" s="380"/>
      <c r="E33" s="50"/>
      <c r="F33" s="48"/>
      <c r="G33" s="99"/>
      <c r="H33" s="99"/>
      <c r="I33" s="99"/>
      <c r="J33" s="99"/>
      <c r="K33" s="99"/>
      <c r="L33" s="99"/>
    </row>
    <row r="34" spans="1:12" s="2" customFormat="1" ht="24.75" customHeight="1">
      <c r="A34" s="20" t="s">
        <v>14</v>
      </c>
      <c r="B34" s="60">
        <v>10000</v>
      </c>
      <c r="C34" s="60">
        <v>0</v>
      </c>
      <c r="D34" s="11">
        <f>B34-C34</f>
        <v>10000</v>
      </c>
      <c r="E34" s="12">
        <f>C34/B34*100</f>
        <v>0</v>
      </c>
      <c r="F34" s="11">
        <v>7389</v>
      </c>
      <c r="G34" s="99"/>
      <c r="H34" s="99"/>
      <c r="I34" s="99"/>
      <c r="J34" s="99"/>
      <c r="K34" s="99"/>
      <c r="L34" s="99"/>
    </row>
    <row r="35" spans="1:12" s="2" customFormat="1" ht="30" customHeight="1">
      <c r="A35" s="111" t="s">
        <v>95</v>
      </c>
      <c r="B35" s="108">
        <f>SUM(B20,B28,B34)</f>
        <v>200000</v>
      </c>
      <c r="C35" s="108">
        <f>SUM(C20,C28,C34)</f>
        <v>140278.5</v>
      </c>
      <c r="D35" s="109">
        <f>B35-C35</f>
        <v>59721.5</v>
      </c>
      <c r="E35" s="110">
        <f>C35/B35*100</f>
        <v>70.13925</v>
      </c>
      <c r="F35" s="167">
        <f>SUM(F20,F28,F34)</f>
        <v>194098.08</v>
      </c>
      <c r="G35" s="99"/>
      <c r="H35" s="99"/>
      <c r="I35" s="99"/>
      <c r="J35" s="99"/>
      <c r="K35" s="99"/>
      <c r="L35" s="99"/>
    </row>
    <row r="36" spans="1:12" s="9" customFormat="1" ht="24.75" customHeight="1">
      <c r="A36" s="20" t="s">
        <v>15</v>
      </c>
      <c r="B36" s="60">
        <v>35000</v>
      </c>
      <c r="C36" s="94">
        <f>SUM(C37:C41)</f>
        <v>21269.1</v>
      </c>
      <c r="D36" s="11">
        <f>B36-C36</f>
        <v>13730.900000000001</v>
      </c>
      <c r="E36" s="12">
        <f>C36/B36*100</f>
        <v>60.76885714285714</v>
      </c>
      <c r="F36" s="11">
        <v>30500.41</v>
      </c>
      <c r="G36" s="26"/>
      <c r="H36" s="26"/>
      <c r="I36" s="26"/>
      <c r="J36" s="26"/>
      <c r="K36" s="26"/>
      <c r="L36" s="26"/>
    </row>
    <row r="37" spans="1:12" s="9" customFormat="1" ht="19.5" customHeight="1">
      <c r="A37" s="46" t="s">
        <v>568</v>
      </c>
      <c r="B37" s="49"/>
      <c r="C37" s="92">
        <v>1427.83</v>
      </c>
      <c r="D37" s="48"/>
      <c r="E37" s="50"/>
      <c r="F37" s="48"/>
      <c r="G37" s="26"/>
      <c r="H37" s="26"/>
      <c r="I37" s="26"/>
      <c r="J37" s="26"/>
      <c r="K37" s="26"/>
      <c r="L37" s="26"/>
    </row>
    <row r="38" spans="1:12" s="9" customFormat="1" ht="19.5" customHeight="1">
      <c r="A38" s="46" t="s">
        <v>149</v>
      </c>
      <c r="B38" s="49"/>
      <c r="C38" s="92">
        <v>3199.87</v>
      </c>
      <c r="D38" s="48"/>
      <c r="E38" s="50"/>
      <c r="F38" s="48"/>
      <c r="G38" s="26"/>
      <c r="H38" s="26"/>
      <c r="I38" s="26"/>
      <c r="J38" s="26"/>
      <c r="K38" s="26"/>
      <c r="L38" s="26"/>
    </row>
    <row r="39" spans="1:12" s="9" customFormat="1" ht="19.5" customHeight="1">
      <c r="A39" s="46" t="s">
        <v>174</v>
      </c>
      <c r="B39" s="49"/>
      <c r="C39" s="92">
        <v>10627.5</v>
      </c>
      <c r="D39" s="48"/>
      <c r="E39" s="50"/>
      <c r="F39" s="48"/>
      <c r="G39" s="26"/>
      <c r="H39" s="26"/>
      <c r="I39" s="26"/>
      <c r="J39" s="26"/>
      <c r="K39" s="26"/>
      <c r="L39" s="26"/>
    </row>
    <row r="40" spans="1:12" s="9" customFormat="1" ht="19.5" customHeight="1">
      <c r="A40" s="45" t="s">
        <v>569</v>
      </c>
      <c r="B40" s="49"/>
      <c r="C40" s="92">
        <v>2974.73</v>
      </c>
      <c r="D40" s="48"/>
      <c r="E40" s="50"/>
      <c r="F40" s="48"/>
      <c r="G40" s="26"/>
      <c r="H40" s="26"/>
      <c r="I40" s="26"/>
      <c r="J40" s="26"/>
      <c r="K40" s="26"/>
      <c r="L40" s="26"/>
    </row>
    <row r="41" spans="1:12" s="9" customFormat="1" ht="19.5" customHeight="1">
      <c r="A41" s="45" t="s">
        <v>150</v>
      </c>
      <c r="B41" s="49"/>
      <c r="C41" s="92">
        <v>3039.17</v>
      </c>
      <c r="D41" s="48"/>
      <c r="E41" s="50"/>
      <c r="F41" s="48"/>
      <c r="G41" s="26"/>
      <c r="H41" s="26"/>
      <c r="I41" s="26"/>
      <c r="J41" s="26"/>
      <c r="K41" s="26"/>
      <c r="L41" s="26"/>
    </row>
    <row r="42" spans="1:12" s="9" customFormat="1" ht="24.75" customHeight="1">
      <c r="A42" s="18" t="s">
        <v>69</v>
      </c>
      <c r="B42" s="14">
        <v>1500</v>
      </c>
      <c r="C42" s="23">
        <v>0</v>
      </c>
      <c r="D42" s="14">
        <f>B42-C42</f>
        <v>1500</v>
      </c>
      <c r="E42" s="15">
        <f>C42/B42*100</f>
        <v>0</v>
      </c>
      <c r="F42" s="14">
        <v>618.33</v>
      </c>
      <c r="G42" s="26"/>
      <c r="H42" s="26"/>
      <c r="I42" s="26"/>
      <c r="J42" s="26"/>
      <c r="K42" s="26"/>
      <c r="L42" s="26"/>
    </row>
    <row r="43" spans="1:12" s="9" customFormat="1" ht="24.75" customHeight="1">
      <c r="A43" s="20" t="s">
        <v>16</v>
      </c>
      <c r="B43" s="11">
        <v>1000</v>
      </c>
      <c r="C43" s="21">
        <f>C44</f>
        <v>64.98</v>
      </c>
      <c r="D43" s="11">
        <f>B43-C43</f>
        <v>935.02</v>
      </c>
      <c r="E43" s="12">
        <f>C43/B43*100</f>
        <v>6.498000000000001</v>
      </c>
      <c r="F43" s="11">
        <v>0</v>
      </c>
      <c r="G43" s="26"/>
      <c r="H43" s="26"/>
      <c r="I43" s="26"/>
      <c r="J43" s="26"/>
      <c r="K43" s="26"/>
      <c r="L43" s="26"/>
    </row>
    <row r="44" spans="1:12" s="2" customFormat="1" ht="19.5" customHeight="1">
      <c r="A44" s="52" t="s">
        <v>618</v>
      </c>
      <c r="B44" s="83"/>
      <c r="C44" s="93">
        <v>64.98</v>
      </c>
      <c r="D44" s="53"/>
      <c r="E44" s="54"/>
      <c r="F44" s="53"/>
      <c r="G44" s="99"/>
      <c r="H44" s="99"/>
      <c r="I44" s="99"/>
      <c r="J44" s="99"/>
      <c r="K44" s="99"/>
      <c r="L44" s="99"/>
    </row>
    <row r="45" spans="1:12" s="9" customFormat="1" ht="30" customHeight="1">
      <c r="A45" s="169" t="s">
        <v>96</v>
      </c>
      <c r="B45" s="166">
        <f>SUM(B36,B42,B43)</f>
        <v>37500</v>
      </c>
      <c r="C45" s="166">
        <f>SUM(C36,C42,C43)</f>
        <v>21334.079999999998</v>
      </c>
      <c r="D45" s="167">
        <f>B45-C45</f>
        <v>16165.920000000002</v>
      </c>
      <c r="E45" s="168">
        <f>C45/B45*100</f>
        <v>56.890879999999996</v>
      </c>
      <c r="F45" s="167">
        <f>SUM(F36:F43)</f>
        <v>31118.74</v>
      </c>
      <c r="G45" s="26"/>
      <c r="H45" s="26"/>
      <c r="I45" s="26"/>
      <c r="J45" s="26"/>
      <c r="K45" s="26"/>
      <c r="L45" s="26"/>
    </row>
    <row r="46" spans="1:12" s="9" customFormat="1" ht="24.75" customHeight="1">
      <c r="A46" s="41" t="s">
        <v>17</v>
      </c>
      <c r="B46" s="60">
        <v>130000</v>
      </c>
      <c r="C46" s="212">
        <f>SUM(C47:C54)</f>
        <v>57549.92999999999</v>
      </c>
      <c r="D46" s="11">
        <f>B46-C46</f>
        <v>72450.07</v>
      </c>
      <c r="E46" s="12">
        <f>C46/B46*100</f>
        <v>44.26917692307692</v>
      </c>
      <c r="F46" s="11">
        <v>104507.65</v>
      </c>
      <c r="G46" s="26"/>
      <c r="H46" s="26"/>
      <c r="I46" s="26"/>
      <c r="J46" s="26"/>
      <c r="K46" s="26"/>
      <c r="L46" s="26"/>
    </row>
    <row r="47" spans="1:12" s="2" customFormat="1" ht="18.75" customHeight="1">
      <c r="A47" s="45" t="s">
        <v>63</v>
      </c>
      <c r="B47" s="49"/>
      <c r="C47" s="162"/>
      <c r="D47" s="48"/>
      <c r="E47" s="50"/>
      <c r="F47" s="48"/>
      <c r="G47" s="99"/>
      <c r="H47" s="99"/>
      <c r="I47" s="99"/>
      <c r="J47" s="99"/>
      <c r="K47" s="99"/>
      <c r="L47" s="99"/>
    </row>
    <row r="48" spans="1:12" s="2" customFormat="1" ht="18.75" customHeight="1">
      <c r="A48" s="45" t="s">
        <v>645</v>
      </c>
      <c r="B48" s="49"/>
      <c r="C48" s="162">
        <v>1507.86</v>
      </c>
      <c r="D48" s="48"/>
      <c r="E48" s="50"/>
      <c r="F48" s="48"/>
      <c r="G48" s="99"/>
      <c r="H48" s="99"/>
      <c r="I48" s="99"/>
      <c r="J48" s="99"/>
      <c r="K48" s="99"/>
      <c r="L48" s="99"/>
    </row>
    <row r="49" spans="1:12" s="2" customFormat="1" ht="18.75" customHeight="1">
      <c r="A49" s="45" t="s">
        <v>646</v>
      </c>
      <c r="B49" s="49"/>
      <c r="C49" s="162">
        <v>11037.23</v>
      </c>
      <c r="D49" s="48"/>
      <c r="E49" s="50"/>
      <c r="F49" s="48"/>
      <c r="G49" s="99"/>
      <c r="H49" s="99"/>
      <c r="I49" s="99"/>
      <c r="J49" s="99"/>
      <c r="K49" s="99"/>
      <c r="L49" s="99"/>
    </row>
    <row r="50" spans="1:12" s="2" customFormat="1" ht="18.75" customHeight="1">
      <c r="A50" s="45" t="s">
        <v>64</v>
      </c>
      <c r="B50" s="49"/>
      <c r="C50" s="162"/>
      <c r="D50" s="48"/>
      <c r="E50" s="50"/>
      <c r="F50" s="48"/>
      <c r="G50" s="99"/>
      <c r="H50" s="99"/>
      <c r="I50" s="99"/>
      <c r="J50" s="99"/>
      <c r="K50" s="99"/>
      <c r="L50" s="99"/>
    </row>
    <row r="51" spans="1:12" s="2" customFormat="1" ht="18.75" customHeight="1">
      <c r="A51" s="45" t="s">
        <v>648</v>
      </c>
      <c r="B51" s="49"/>
      <c r="C51" s="162">
        <v>7518.57</v>
      </c>
      <c r="D51" s="48"/>
      <c r="E51" s="50"/>
      <c r="F51" s="48"/>
      <c r="G51" s="99"/>
      <c r="H51" s="99"/>
      <c r="I51" s="99"/>
      <c r="J51" s="99"/>
      <c r="K51" s="99"/>
      <c r="L51" s="99"/>
    </row>
    <row r="52" spans="1:12" s="51" customFormat="1" ht="18.75" customHeight="1">
      <c r="A52" s="45" t="s">
        <v>647</v>
      </c>
      <c r="B52" s="49"/>
      <c r="C52" s="162">
        <v>28203.38</v>
      </c>
      <c r="D52" s="48"/>
      <c r="E52" s="161"/>
      <c r="F52" s="48"/>
      <c r="G52" s="88"/>
      <c r="H52" s="88"/>
      <c r="I52" s="88"/>
      <c r="J52" s="88"/>
      <c r="K52" s="88"/>
      <c r="L52" s="88"/>
    </row>
    <row r="53" spans="1:12" s="2" customFormat="1" ht="18.75" customHeight="1">
      <c r="A53" s="45" t="s">
        <v>678</v>
      </c>
      <c r="B53" s="49"/>
      <c r="C53" s="162">
        <v>3003.41</v>
      </c>
      <c r="D53" s="48"/>
      <c r="E53" s="50"/>
      <c r="F53" s="48"/>
      <c r="G53" s="99"/>
      <c r="H53" s="99"/>
      <c r="I53" s="99"/>
      <c r="J53" s="99"/>
      <c r="K53" s="99"/>
      <c r="L53" s="99"/>
    </row>
    <row r="54" spans="1:12" s="2" customFormat="1" ht="18.75" customHeight="1">
      <c r="A54" s="81" t="s">
        <v>151</v>
      </c>
      <c r="B54" s="83"/>
      <c r="C54" s="213">
        <v>6279.48</v>
      </c>
      <c r="D54" s="53"/>
      <c r="E54" s="54"/>
      <c r="F54" s="53"/>
      <c r="G54" s="99"/>
      <c r="H54" s="99"/>
      <c r="I54" s="99"/>
      <c r="J54" s="99"/>
      <c r="K54" s="99"/>
      <c r="L54" s="99"/>
    </row>
    <row r="55" spans="1:12" s="2" customFormat="1" ht="24.75" customHeight="1">
      <c r="A55" s="24" t="s">
        <v>18</v>
      </c>
      <c r="B55" s="27">
        <v>5000</v>
      </c>
      <c r="C55" s="91">
        <v>0</v>
      </c>
      <c r="D55" s="16">
        <f>B55-C55</f>
        <v>5000</v>
      </c>
      <c r="E55" s="17">
        <f>C55/B55*100</f>
        <v>0</v>
      </c>
      <c r="F55" s="16">
        <v>2027.04</v>
      </c>
      <c r="G55" s="99"/>
      <c r="H55" s="99"/>
      <c r="I55" s="99"/>
      <c r="J55" s="99"/>
      <c r="K55" s="99"/>
      <c r="L55" s="99"/>
    </row>
    <row r="56" spans="1:7" s="72" customFormat="1" ht="24.75" customHeight="1">
      <c r="A56" s="20" t="s">
        <v>19</v>
      </c>
      <c r="B56" s="42">
        <v>50000</v>
      </c>
      <c r="C56" s="60">
        <f>SUM(C57:C61)</f>
        <v>43000</v>
      </c>
      <c r="D56" s="11">
        <f>B56-C56</f>
        <v>7000</v>
      </c>
      <c r="E56" s="12">
        <f>C56/B56*100</f>
        <v>86</v>
      </c>
      <c r="F56" s="11">
        <v>38043.1</v>
      </c>
      <c r="G56" s="147"/>
    </row>
    <row r="57" spans="1:7" s="75" customFormat="1" ht="18.75" customHeight="1">
      <c r="A57" s="46" t="s">
        <v>650</v>
      </c>
      <c r="B57" s="56"/>
      <c r="C57" s="49">
        <v>7630</v>
      </c>
      <c r="D57" s="48"/>
      <c r="E57" s="50"/>
      <c r="F57" s="48"/>
      <c r="G57" s="156"/>
    </row>
    <row r="58" spans="1:6" s="88" customFormat="1" ht="18.75" customHeight="1">
      <c r="A58" s="45" t="s">
        <v>649</v>
      </c>
      <c r="B58" s="48"/>
      <c r="C58" s="49">
        <v>720</v>
      </c>
      <c r="D58" s="48"/>
      <c r="E58" s="50"/>
      <c r="F58" s="48"/>
    </row>
    <row r="59" spans="1:6" s="88" customFormat="1" ht="18.75" customHeight="1">
      <c r="A59" s="45" t="s">
        <v>577</v>
      </c>
      <c r="B59" s="49"/>
      <c r="C59" s="49"/>
      <c r="D59" s="48"/>
      <c r="E59" s="50"/>
      <c r="F59" s="48"/>
    </row>
    <row r="60" spans="1:6" s="88" customFormat="1" ht="18.75" customHeight="1">
      <c r="A60" s="45" t="s">
        <v>578</v>
      </c>
      <c r="B60" s="49"/>
      <c r="C60" s="49">
        <v>29250</v>
      </c>
      <c r="D60" s="48"/>
      <c r="E60" s="50"/>
      <c r="F60" s="48"/>
    </row>
    <row r="61" spans="1:6" s="88" customFormat="1" ht="18.75" customHeight="1">
      <c r="A61" s="81" t="s">
        <v>579</v>
      </c>
      <c r="B61" s="83"/>
      <c r="C61" s="83">
        <v>5400</v>
      </c>
      <c r="D61" s="53"/>
      <c r="E61" s="54"/>
      <c r="F61" s="53"/>
    </row>
    <row r="62" spans="1:12" s="2" customFormat="1" ht="24.75" customHeight="1">
      <c r="A62" s="36" t="s">
        <v>20</v>
      </c>
      <c r="B62" s="91">
        <v>525000</v>
      </c>
      <c r="C62" s="91">
        <f>SUM(C63:C69)</f>
        <v>378264.75</v>
      </c>
      <c r="D62" s="37">
        <f>B62-C62</f>
        <v>146735.25</v>
      </c>
      <c r="E62" s="38">
        <f>C62/B62*100</f>
        <v>72.05042857142857</v>
      </c>
      <c r="F62" s="37">
        <v>500990.94</v>
      </c>
      <c r="G62" s="99"/>
      <c r="H62" s="99"/>
      <c r="I62" s="99"/>
      <c r="J62" s="99"/>
      <c r="K62" s="99"/>
      <c r="L62" s="99"/>
    </row>
    <row r="63" spans="1:6" s="99" customFormat="1" ht="19.5" customHeight="1">
      <c r="A63" s="73" t="s">
        <v>223</v>
      </c>
      <c r="B63" s="92"/>
      <c r="C63" s="92"/>
      <c r="D63" s="58"/>
      <c r="E63" s="74"/>
      <c r="F63" s="58"/>
    </row>
    <row r="64" spans="1:6" s="99" customFormat="1" ht="19.5" customHeight="1">
      <c r="A64" s="73" t="s">
        <v>517</v>
      </c>
      <c r="B64" s="92"/>
      <c r="C64" s="92">
        <v>123.12</v>
      </c>
      <c r="D64" s="58"/>
      <c r="E64" s="74"/>
      <c r="F64" s="58"/>
    </row>
    <row r="65" spans="1:6" s="99" customFormat="1" ht="19.5" customHeight="1">
      <c r="A65" s="73" t="s">
        <v>582</v>
      </c>
      <c r="B65" s="92"/>
      <c r="C65" s="92">
        <v>247.5</v>
      </c>
      <c r="D65" s="58"/>
      <c r="E65" s="74"/>
      <c r="F65" s="58"/>
    </row>
    <row r="66" spans="1:6" s="99" customFormat="1" ht="19.5" customHeight="1">
      <c r="A66" s="73" t="s">
        <v>651</v>
      </c>
      <c r="B66" s="92"/>
      <c r="C66" s="92">
        <v>482.96</v>
      </c>
      <c r="D66" s="58"/>
      <c r="E66" s="74"/>
      <c r="F66" s="58"/>
    </row>
    <row r="67" spans="1:12" s="2" customFormat="1" ht="19.5" customHeight="1">
      <c r="A67" s="80" t="s">
        <v>72</v>
      </c>
      <c r="B67" s="92"/>
      <c r="C67" s="92"/>
      <c r="D67" s="58"/>
      <c r="E67" s="74"/>
      <c r="F67" s="58"/>
      <c r="G67" s="99"/>
      <c r="H67" s="99"/>
      <c r="I67" s="99"/>
      <c r="J67" s="99"/>
      <c r="K67" s="99"/>
      <c r="L67" s="99"/>
    </row>
    <row r="68" spans="1:12" s="2" customFormat="1" ht="19.5" customHeight="1">
      <c r="A68" s="80" t="s">
        <v>680</v>
      </c>
      <c r="B68" s="92"/>
      <c r="C68" s="92">
        <v>317008.01</v>
      </c>
      <c r="D68" s="58"/>
      <c r="E68" s="74"/>
      <c r="F68" s="58"/>
      <c r="G68" s="99"/>
      <c r="H68" s="99"/>
      <c r="I68" s="99"/>
      <c r="J68" s="99"/>
      <c r="K68" s="99"/>
      <c r="L68" s="99"/>
    </row>
    <row r="69" spans="1:12" s="2" customFormat="1" ht="19.5" customHeight="1">
      <c r="A69" s="305" t="s">
        <v>679</v>
      </c>
      <c r="B69" s="93"/>
      <c r="C69" s="93">
        <v>60403.16</v>
      </c>
      <c r="D69" s="59"/>
      <c r="E69" s="76"/>
      <c r="F69" s="59"/>
      <c r="G69" s="99"/>
      <c r="H69" s="99"/>
      <c r="I69" s="99"/>
      <c r="J69" s="99"/>
      <c r="K69" s="99"/>
      <c r="L69" s="99"/>
    </row>
    <row r="70" spans="1:12" s="9" customFormat="1" ht="24.75" customHeight="1">
      <c r="A70" s="18" t="s">
        <v>21</v>
      </c>
      <c r="B70" s="19">
        <v>15000</v>
      </c>
      <c r="C70" s="19">
        <v>0</v>
      </c>
      <c r="D70" s="14">
        <f>B70-C70</f>
        <v>15000</v>
      </c>
      <c r="E70" s="15">
        <f>C70/B70*100</f>
        <v>0</v>
      </c>
      <c r="F70" s="14">
        <v>12783</v>
      </c>
      <c r="G70" s="26"/>
      <c r="H70" s="26"/>
      <c r="I70" s="26"/>
      <c r="J70" s="26"/>
      <c r="K70" s="26"/>
      <c r="L70" s="26"/>
    </row>
    <row r="71" spans="1:12" s="9" customFormat="1" ht="24.75" customHeight="1">
      <c r="A71" s="41" t="s">
        <v>22</v>
      </c>
      <c r="B71" s="60">
        <v>70000</v>
      </c>
      <c r="C71" s="60">
        <f>SUM(C73:C88)</f>
        <v>34218.299999999996</v>
      </c>
      <c r="D71" s="11">
        <f>B71-C71</f>
        <v>35781.700000000004</v>
      </c>
      <c r="E71" s="12">
        <f>C71/B71*100</f>
        <v>48.883285714285705</v>
      </c>
      <c r="F71" s="11">
        <v>83670.15</v>
      </c>
      <c r="G71" s="26"/>
      <c r="H71" s="26"/>
      <c r="I71" s="26"/>
      <c r="J71" s="26"/>
      <c r="K71" s="26"/>
      <c r="L71" s="26"/>
    </row>
    <row r="72" spans="1:12" s="2" customFormat="1" ht="18" customHeight="1">
      <c r="A72" s="45" t="s">
        <v>143</v>
      </c>
      <c r="B72" s="49"/>
      <c r="C72" s="49"/>
      <c r="D72" s="48"/>
      <c r="E72" s="50"/>
      <c r="F72" s="48"/>
      <c r="G72" s="99"/>
      <c r="H72" s="99"/>
      <c r="I72" s="99"/>
      <c r="J72" s="99"/>
      <c r="K72" s="99"/>
      <c r="L72" s="99"/>
    </row>
    <row r="73" spans="1:12" s="2" customFormat="1" ht="18" customHeight="1">
      <c r="A73" s="45" t="s">
        <v>520</v>
      </c>
      <c r="B73" s="49"/>
      <c r="C73" s="49">
        <v>4410.85</v>
      </c>
      <c r="D73" s="48"/>
      <c r="E73" s="50"/>
      <c r="F73" s="48"/>
      <c r="G73" s="99"/>
      <c r="H73" s="99"/>
      <c r="I73" s="99"/>
      <c r="J73" s="99"/>
      <c r="K73" s="99"/>
      <c r="L73" s="99"/>
    </row>
    <row r="74" spans="1:12" s="2" customFormat="1" ht="18" customHeight="1">
      <c r="A74" s="45" t="s">
        <v>521</v>
      </c>
      <c r="B74" s="49"/>
      <c r="C74" s="49">
        <v>1212.12</v>
      </c>
      <c r="D74" s="48"/>
      <c r="E74" s="50"/>
      <c r="F74" s="48"/>
      <c r="G74" s="99"/>
      <c r="H74" s="99"/>
      <c r="I74" s="99"/>
      <c r="J74" s="99"/>
      <c r="K74" s="99"/>
      <c r="L74" s="99"/>
    </row>
    <row r="75" spans="1:12" s="51" customFormat="1" ht="18" customHeight="1">
      <c r="A75" s="45" t="s">
        <v>522</v>
      </c>
      <c r="B75" s="49"/>
      <c r="C75" s="49">
        <v>1238.39</v>
      </c>
      <c r="D75" s="48"/>
      <c r="E75" s="161"/>
      <c r="F75" s="48"/>
      <c r="G75" s="88"/>
      <c r="H75" s="88"/>
      <c r="I75" s="88"/>
      <c r="J75" s="88"/>
      <c r="K75" s="88"/>
      <c r="L75" s="88"/>
    </row>
    <row r="76" spans="1:12" s="51" customFormat="1" ht="18" customHeight="1">
      <c r="A76" s="45" t="s">
        <v>523</v>
      </c>
      <c r="B76" s="49"/>
      <c r="C76" s="49"/>
      <c r="D76" s="48"/>
      <c r="E76" s="161"/>
      <c r="F76" s="48"/>
      <c r="G76" s="88"/>
      <c r="H76" s="88"/>
      <c r="I76" s="88"/>
      <c r="J76" s="88"/>
      <c r="K76" s="88"/>
      <c r="L76" s="88"/>
    </row>
    <row r="77" spans="1:12" s="51" customFormat="1" ht="18" customHeight="1">
      <c r="A77" s="45" t="s">
        <v>627</v>
      </c>
      <c r="B77" s="49"/>
      <c r="C77" s="49">
        <v>8821.68</v>
      </c>
      <c r="D77" s="48"/>
      <c r="E77" s="161"/>
      <c r="F77" s="48"/>
      <c r="G77" s="88"/>
      <c r="H77" s="88"/>
      <c r="I77" s="88"/>
      <c r="J77" s="88"/>
      <c r="K77" s="88"/>
      <c r="L77" s="88"/>
    </row>
    <row r="78" spans="1:12" s="51" customFormat="1" ht="18" customHeight="1">
      <c r="A78" s="45" t="s">
        <v>628</v>
      </c>
      <c r="B78" s="49"/>
      <c r="C78" s="49">
        <v>3780.72</v>
      </c>
      <c r="D78" s="48"/>
      <c r="E78" s="161"/>
      <c r="F78" s="48"/>
      <c r="G78" s="88"/>
      <c r="H78" s="88"/>
      <c r="I78" s="88"/>
      <c r="J78" s="88"/>
      <c r="K78" s="88"/>
      <c r="L78" s="88"/>
    </row>
    <row r="79" spans="1:12" s="51" customFormat="1" ht="18" customHeight="1">
      <c r="A79" s="45" t="s">
        <v>629</v>
      </c>
      <c r="B79" s="49"/>
      <c r="C79" s="49"/>
      <c r="D79" s="48"/>
      <c r="E79" s="161"/>
      <c r="F79" s="48"/>
      <c r="G79" s="88"/>
      <c r="H79" s="88"/>
      <c r="I79" s="88"/>
      <c r="J79" s="88"/>
      <c r="K79" s="88"/>
      <c r="L79" s="88"/>
    </row>
    <row r="80" spans="1:12" s="51" customFormat="1" ht="18" customHeight="1">
      <c r="A80" s="45" t="s">
        <v>630</v>
      </c>
      <c r="B80" s="49"/>
      <c r="C80" s="49">
        <v>1001.79</v>
      </c>
      <c r="D80" s="48"/>
      <c r="E80" s="161"/>
      <c r="F80" s="48"/>
      <c r="G80" s="88"/>
      <c r="H80" s="88"/>
      <c r="I80" s="88"/>
      <c r="J80" s="88"/>
      <c r="K80" s="88"/>
      <c r="L80" s="88"/>
    </row>
    <row r="81" spans="1:12" s="51" customFormat="1" ht="18" customHeight="1">
      <c r="A81" s="45" t="s">
        <v>111</v>
      </c>
      <c r="B81" s="49"/>
      <c r="C81" s="49"/>
      <c r="D81" s="48"/>
      <c r="E81" s="161"/>
      <c r="F81" s="48"/>
      <c r="G81" s="88"/>
      <c r="H81" s="88"/>
      <c r="I81" s="88"/>
      <c r="J81" s="88"/>
      <c r="K81" s="88"/>
      <c r="L81" s="88"/>
    </row>
    <row r="82" spans="1:12" s="51" customFormat="1" ht="18" customHeight="1">
      <c r="A82" s="45" t="s">
        <v>524</v>
      </c>
      <c r="B82" s="49"/>
      <c r="C82" s="49">
        <v>1000</v>
      </c>
      <c r="D82" s="48"/>
      <c r="E82" s="161"/>
      <c r="F82" s="48"/>
      <c r="G82" s="88"/>
      <c r="H82" s="88"/>
      <c r="I82" s="88"/>
      <c r="J82" s="88"/>
      <c r="K82" s="88"/>
      <c r="L82" s="88"/>
    </row>
    <row r="83" spans="1:12" s="51" customFormat="1" ht="18" customHeight="1">
      <c r="A83" s="45" t="s">
        <v>525</v>
      </c>
      <c r="B83" s="49"/>
      <c r="C83" s="49">
        <v>3690</v>
      </c>
      <c r="D83" s="48"/>
      <c r="E83" s="161"/>
      <c r="F83" s="48"/>
      <c r="G83" s="88"/>
      <c r="H83" s="88"/>
      <c r="I83" s="88"/>
      <c r="J83" s="88"/>
      <c r="K83" s="88"/>
      <c r="L83" s="88"/>
    </row>
    <row r="84" spans="1:12" s="51" customFormat="1" ht="18" customHeight="1">
      <c r="A84" s="45" t="s">
        <v>631</v>
      </c>
      <c r="B84" s="49"/>
      <c r="C84" s="49">
        <v>2536.23</v>
      </c>
      <c r="D84" s="48"/>
      <c r="E84" s="161"/>
      <c r="F84" s="48"/>
      <c r="G84" s="88"/>
      <c r="H84" s="88"/>
      <c r="I84" s="88"/>
      <c r="J84" s="88"/>
      <c r="K84" s="88"/>
      <c r="L84" s="88"/>
    </row>
    <row r="85" spans="1:12" s="51" customFormat="1" ht="18" customHeight="1">
      <c r="A85" s="45" t="s">
        <v>632</v>
      </c>
      <c r="B85" s="49"/>
      <c r="C85" s="49">
        <v>1875</v>
      </c>
      <c r="D85" s="48"/>
      <c r="E85" s="161"/>
      <c r="F85" s="48"/>
      <c r="G85" s="88"/>
      <c r="H85" s="88"/>
      <c r="I85" s="88"/>
      <c r="J85" s="88"/>
      <c r="K85" s="88"/>
      <c r="L85" s="88"/>
    </row>
    <row r="86" spans="1:12" s="51" customFormat="1" ht="18" customHeight="1">
      <c r="A86" s="45" t="s">
        <v>584</v>
      </c>
      <c r="B86" s="49"/>
      <c r="C86" s="49">
        <v>3500</v>
      </c>
      <c r="D86" s="48"/>
      <c r="E86" s="161"/>
      <c r="F86" s="48"/>
      <c r="G86" s="88"/>
      <c r="H86" s="88"/>
      <c r="I86" s="88"/>
      <c r="J86" s="88"/>
      <c r="K86" s="88"/>
      <c r="L86" s="88"/>
    </row>
    <row r="87" spans="1:12" s="51" customFormat="1" ht="18" customHeight="1">
      <c r="A87" s="45" t="s">
        <v>211</v>
      </c>
      <c r="B87" s="49"/>
      <c r="C87" s="49"/>
      <c r="D87" s="48"/>
      <c r="E87" s="161"/>
      <c r="F87" s="48"/>
      <c r="G87" s="88"/>
      <c r="H87" s="88"/>
      <c r="I87" s="88"/>
      <c r="J87" s="88"/>
      <c r="K87" s="88"/>
      <c r="L87" s="88"/>
    </row>
    <row r="88" spans="1:12" s="51" customFormat="1" ht="18" customHeight="1">
      <c r="A88" s="81" t="s">
        <v>652</v>
      </c>
      <c r="B88" s="83"/>
      <c r="C88" s="83">
        <v>1151.52</v>
      </c>
      <c r="D88" s="53"/>
      <c r="E88" s="163"/>
      <c r="F88" s="53"/>
      <c r="G88" s="88"/>
      <c r="H88" s="88"/>
      <c r="I88" s="88"/>
      <c r="J88" s="88"/>
      <c r="K88" s="88"/>
      <c r="L88" s="88"/>
    </row>
    <row r="89" spans="1:12" s="28" customFormat="1" ht="24.75" customHeight="1">
      <c r="A89" s="24" t="s">
        <v>23</v>
      </c>
      <c r="B89" s="27">
        <v>146000</v>
      </c>
      <c r="C89" s="27">
        <f>SUM(C90:C94)</f>
        <v>94441.25</v>
      </c>
      <c r="D89" s="16">
        <f>B89-C89</f>
        <v>51558.75</v>
      </c>
      <c r="E89" s="17">
        <f>C89/B89*100</f>
        <v>64.68578767123287</v>
      </c>
      <c r="F89" s="16">
        <v>66809.98</v>
      </c>
      <c r="G89" s="40"/>
      <c r="H89" s="40"/>
      <c r="I89" s="40"/>
      <c r="J89" s="40"/>
      <c r="K89" s="40"/>
      <c r="L89" s="153"/>
    </row>
    <row r="90" spans="1:12" s="25" customFormat="1" ht="18.75" customHeight="1">
      <c r="A90" s="73" t="s">
        <v>526</v>
      </c>
      <c r="B90" s="92"/>
      <c r="C90" s="92">
        <v>1281.91</v>
      </c>
      <c r="D90" s="58"/>
      <c r="E90" s="74"/>
      <c r="F90" s="58"/>
      <c r="G90" s="154"/>
      <c r="H90" s="154"/>
      <c r="I90" s="154"/>
      <c r="J90" s="154"/>
      <c r="K90" s="154"/>
      <c r="L90" s="63"/>
    </row>
    <row r="91" spans="1:12" s="1" customFormat="1" ht="18.75" customHeight="1">
      <c r="A91" s="46" t="s">
        <v>654</v>
      </c>
      <c r="B91" s="49"/>
      <c r="C91" s="49">
        <v>39235</v>
      </c>
      <c r="D91" s="48"/>
      <c r="E91" s="50"/>
      <c r="F91" s="48"/>
      <c r="G91" s="26"/>
      <c r="H91" s="26"/>
      <c r="I91" s="26"/>
      <c r="J91" s="26"/>
      <c r="K91" s="26"/>
      <c r="L91" s="40"/>
    </row>
    <row r="92" spans="1:12" s="1" customFormat="1" ht="18.75" customHeight="1">
      <c r="A92" s="45" t="s">
        <v>586</v>
      </c>
      <c r="B92" s="49"/>
      <c r="C92" s="49"/>
      <c r="D92" s="48"/>
      <c r="E92" s="50"/>
      <c r="F92" s="48"/>
      <c r="G92" s="26"/>
      <c r="H92" s="26"/>
      <c r="I92" s="26"/>
      <c r="J92" s="26"/>
      <c r="K92" s="26"/>
      <c r="L92" s="40"/>
    </row>
    <row r="93" spans="1:12" s="1" customFormat="1" ht="18.75" customHeight="1">
      <c r="A93" s="45" t="s">
        <v>653</v>
      </c>
      <c r="B93" s="49"/>
      <c r="C93" s="49">
        <v>52500</v>
      </c>
      <c r="D93" s="48"/>
      <c r="E93" s="50"/>
      <c r="F93" s="48"/>
      <c r="G93" s="26"/>
      <c r="H93" s="26"/>
      <c r="I93" s="26"/>
      <c r="J93" s="26"/>
      <c r="K93" s="26"/>
      <c r="L93" s="40"/>
    </row>
    <row r="94" spans="1:12" s="1" customFormat="1" ht="18.75" customHeight="1">
      <c r="A94" s="81" t="s">
        <v>528</v>
      </c>
      <c r="B94" s="83"/>
      <c r="C94" s="83">
        <v>1424.34</v>
      </c>
      <c r="D94" s="53"/>
      <c r="E94" s="54"/>
      <c r="F94" s="53"/>
      <c r="G94" s="26"/>
      <c r="H94" s="26"/>
      <c r="I94" s="26"/>
      <c r="J94" s="26"/>
      <c r="K94" s="26"/>
      <c r="L94" s="40"/>
    </row>
    <row r="95" spans="1:12" s="51" customFormat="1" ht="24.75" customHeight="1">
      <c r="A95" s="84" t="s">
        <v>24</v>
      </c>
      <c r="B95" s="60">
        <v>10000</v>
      </c>
      <c r="C95" s="60">
        <f>C96</f>
        <v>2500</v>
      </c>
      <c r="D95" s="11">
        <f>B95-C95</f>
        <v>7500</v>
      </c>
      <c r="E95" s="12">
        <f>C95/B95*100</f>
        <v>25</v>
      </c>
      <c r="F95" s="11">
        <v>12046.13</v>
      </c>
      <c r="G95" s="26"/>
      <c r="H95" s="26"/>
      <c r="I95" s="26"/>
      <c r="J95" s="26"/>
      <c r="K95" s="26"/>
      <c r="L95" s="40"/>
    </row>
    <row r="96" spans="1:12" s="51" customFormat="1" ht="19.5" customHeight="1">
      <c r="A96" s="71" t="s">
        <v>655</v>
      </c>
      <c r="B96" s="49"/>
      <c r="C96" s="49">
        <v>2500</v>
      </c>
      <c r="D96" s="48"/>
      <c r="E96" s="50"/>
      <c r="F96" s="48"/>
      <c r="G96" s="99"/>
      <c r="H96" s="99"/>
      <c r="I96" s="99"/>
      <c r="J96" s="99"/>
      <c r="K96" s="99"/>
      <c r="L96" s="88"/>
    </row>
    <row r="97" spans="1:12" s="113" customFormat="1" ht="30" customHeight="1">
      <c r="A97" s="165" t="s">
        <v>97</v>
      </c>
      <c r="B97" s="166">
        <f>SUM(B46,B55,B56,B62,B70,B71,B89,B95)</f>
        <v>951000</v>
      </c>
      <c r="C97" s="166">
        <f>SUM(C46,C55,C56,C62,C70,C71,C89,C95)</f>
        <v>609974.23</v>
      </c>
      <c r="D97" s="167">
        <f>B97-C97</f>
        <v>341025.77</v>
      </c>
      <c r="E97" s="168">
        <f>C97/B97*100</f>
        <v>64.14029758149317</v>
      </c>
      <c r="F97" s="167">
        <f>SUM(F46:F95)</f>
        <v>820877.99</v>
      </c>
      <c r="G97" s="153"/>
      <c r="H97" s="153"/>
      <c r="I97" s="153"/>
      <c r="J97" s="153"/>
      <c r="K97" s="153"/>
      <c r="L97" s="34"/>
    </row>
    <row r="98" spans="1:6" s="135" customFormat="1" ht="24.75" customHeight="1">
      <c r="A98" s="189" t="s">
        <v>120</v>
      </c>
      <c r="B98" s="190">
        <v>13000</v>
      </c>
      <c r="C98" s="191">
        <f>C99</f>
        <v>7030.38</v>
      </c>
      <c r="D98" s="192">
        <f>B98-C98</f>
        <v>5969.62</v>
      </c>
      <c r="E98" s="12">
        <f>C98/B98*100</f>
        <v>54.079846153846155</v>
      </c>
      <c r="F98" s="193">
        <v>11928.96</v>
      </c>
    </row>
    <row r="99" spans="1:6" s="135" customFormat="1" ht="18.75" customHeight="1">
      <c r="A99" s="176" t="s">
        <v>589</v>
      </c>
      <c r="B99" s="177"/>
      <c r="C99" s="178">
        <v>7030.38</v>
      </c>
      <c r="D99" s="179"/>
      <c r="E99" s="50"/>
      <c r="F99" s="180"/>
    </row>
    <row r="100" spans="1:6" s="136" customFormat="1" ht="28.5" customHeight="1">
      <c r="A100" s="181" t="s">
        <v>121</v>
      </c>
      <c r="B100" s="182">
        <f>SUM(B98)</f>
        <v>13000</v>
      </c>
      <c r="C100" s="214">
        <f>SUM(C98)</f>
        <v>7030.38</v>
      </c>
      <c r="D100" s="182">
        <f aca="true" t="shared" si="2" ref="D100:D178">B100-C100</f>
        <v>5969.62</v>
      </c>
      <c r="E100" s="183">
        <f aca="true" t="shared" si="3" ref="E100:E174">C100/B100*100</f>
        <v>54.079846153846155</v>
      </c>
      <c r="F100" s="182">
        <f>SUM(F98)</f>
        <v>11928.96</v>
      </c>
    </row>
    <row r="101" spans="1:12" s="1" customFormat="1" ht="24.75" customHeight="1">
      <c r="A101" s="87" t="s">
        <v>25</v>
      </c>
      <c r="B101" s="27">
        <v>10000</v>
      </c>
      <c r="C101" s="27">
        <f>SUM(C102:C103)</f>
        <v>5754.5</v>
      </c>
      <c r="D101" s="16">
        <f t="shared" si="2"/>
        <v>4245.5</v>
      </c>
      <c r="E101" s="17">
        <f t="shared" si="3"/>
        <v>57.545</v>
      </c>
      <c r="F101" s="16">
        <v>9840.38</v>
      </c>
      <c r="G101" s="40"/>
      <c r="H101" s="40"/>
      <c r="I101" s="40"/>
      <c r="J101" s="40"/>
      <c r="K101" s="40"/>
      <c r="L101" s="75"/>
    </row>
    <row r="102" spans="1:12" s="28" customFormat="1" ht="18.75" customHeight="1">
      <c r="A102" s="55" t="s">
        <v>681</v>
      </c>
      <c r="B102" s="49"/>
      <c r="C102" s="49">
        <v>1577</v>
      </c>
      <c r="D102" s="48"/>
      <c r="E102" s="50"/>
      <c r="F102" s="48"/>
      <c r="G102" s="40"/>
      <c r="H102" s="40"/>
      <c r="I102" s="40"/>
      <c r="J102" s="40"/>
      <c r="K102" s="40"/>
      <c r="L102" s="77"/>
    </row>
    <row r="103" spans="1:12" s="1" customFormat="1" ht="18.75" customHeight="1">
      <c r="A103" s="55" t="s">
        <v>591</v>
      </c>
      <c r="B103" s="49"/>
      <c r="C103" s="49">
        <v>4177.5</v>
      </c>
      <c r="D103" s="48"/>
      <c r="E103" s="50"/>
      <c r="F103" s="48"/>
      <c r="G103" s="40"/>
      <c r="H103" s="40"/>
      <c r="I103" s="40"/>
      <c r="J103" s="40"/>
      <c r="K103" s="40"/>
      <c r="L103" s="77"/>
    </row>
    <row r="104" spans="1:12" s="22" customFormat="1" ht="24.75" customHeight="1">
      <c r="A104" s="20" t="s">
        <v>28</v>
      </c>
      <c r="B104" s="60">
        <v>1000</v>
      </c>
      <c r="C104" s="60">
        <f>SUM(C105:C106)</f>
        <v>500</v>
      </c>
      <c r="D104" s="11">
        <f t="shared" si="2"/>
        <v>500</v>
      </c>
      <c r="E104" s="12">
        <f t="shared" si="3"/>
        <v>50</v>
      </c>
      <c r="F104" s="11">
        <v>0</v>
      </c>
      <c r="G104" s="34"/>
      <c r="H104" s="34"/>
      <c r="I104" s="34"/>
      <c r="J104" s="34"/>
      <c r="K104" s="34"/>
      <c r="L104" s="40"/>
    </row>
    <row r="105" spans="1:12" s="292" customFormat="1" ht="18.75" customHeight="1">
      <c r="A105" s="46" t="s">
        <v>592</v>
      </c>
      <c r="B105" s="49"/>
      <c r="C105" s="49">
        <v>250</v>
      </c>
      <c r="D105" s="48"/>
      <c r="E105" s="50"/>
      <c r="F105" s="48"/>
      <c r="G105" s="88"/>
      <c r="H105" s="88"/>
      <c r="I105" s="88"/>
      <c r="J105" s="88"/>
      <c r="K105" s="88"/>
      <c r="L105" s="88"/>
    </row>
    <row r="106" spans="1:12" s="292" customFormat="1" ht="18.75" customHeight="1">
      <c r="A106" s="52" t="s">
        <v>637</v>
      </c>
      <c r="B106" s="83"/>
      <c r="C106" s="83">
        <v>250</v>
      </c>
      <c r="D106" s="53"/>
      <c r="E106" s="54"/>
      <c r="F106" s="53"/>
      <c r="G106" s="88"/>
      <c r="H106" s="88"/>
      <c r="I106" s="88"/>
      <c r="J106" s="88"/>
      <c r="K106" s="88"/>
      <c r="L106" s="88"/>
    </row>
    <row r="107" spans="1:12" s="114" customFormat="1" ht="27" customHeight="1">
      <c r="A107" s="169" t="s">
        <v>98</v>
      </c>
      <c r="B107" s="166">
        <f>SUM(B101,B104)</f>
        <v>11000</v>
      </c>
      <c r="C107" s="166">
        <f>SUM(C101,C104)</f>
        <v>6254.5</v>
      </c>
      <c r="D107" s="167">
        <f t="shared" si="2"/>
        <v>4745.5</v>
      </c>
      <c r="E107" s="168">
        <f t="shared" si="3"/>
        <v>56.8590909090909</v>
      </c>
      <c r="F107" s="167">
        <f>SUM(F101:F104)</f>
        <v>9840.38</v>
      </c>
      <c r="G107" s="34"/>
      <c r="H107" s="34"/>
      <c r="I107" s="34"/>
      <c r="J107" s="34"/>
      <c r="K107" s="34"/>
      <c r="L107" s="40"/>
    </row>
    <row r="108" spans="1:12" s="22" customFormat="1" ht="24.75" customHeight="1">
      <c r="A108" s="20" t="s">
        <v>29</v>
      </c>
      <c r="B108" s="60">
        <v>4000</v>
      </c>
      <c r="C108" s="60">
        <f>SUM(C109:C110)</f>
        <v>766.49</v>
      </c>
      <c r="D108" s="11">
        <f t="shared" si="2"/>
        <v>3233.51</v>
      </c>
      <c r="E108" s="12">
        <f t="shared" si="3"/>
        <v>19.16225</v>
      </c>
      <c r="F108" s="11">
        <v>3727.63</v>
      </c>
      <c r="G108" s="34"/>
      <c r="H108" s="34"/>
      <c r="I108" s="34"/>
      <c r="J108" s="34"/>
      <c r="K108" s="34"/>
      <c r="L108" s="34"/>
    </row>
    <row r="109" spans="1:12" s="51" customFormat="1" ht="18.75" customHeight="1">
      <c r="A109" s="45" t="s">
        <v>531</v>
      </c>
      <c r="B109" s="49"/>
      <c r="C109" s="49">
        <v>300</v>
      </c>
      <c r="D109" s="48"/>
      <c r="E109" s="50"/>
      <c r="F109" s="48"/>
      <c r="G109" s="88"/>
      <c r="H109" s="88"/>
      <c r="I109" s="88"/>
      <c r="J109" s="88"/>
      <c r="K109" s="88"/>
      <c r="L109" s="88"/>
    </row>
    <row r="110" spans="1:12" s="51" customFormat="1" ht="18.75" customHeight="1">
      <c r="A110" s="81" t="s">
        <v>532</v>
      </c>
      <c r="B110" s="83"/>
      <c r="C110" s="83">
        <v>466.49</v>
      </c>
      <c r="D110" s="53"/>
      <c r="E110" s="54"/>
      <c r="F110" s="53"/>
      <c r="G110" s="88"/>
      <c r="H110" s="88"/>
      <c r="I110" s="88"/>
      <c r="J110" s="88"/>
      <c r="K110" s="88"/>
      <c r="L110" s="88"/>
    </row>
    <row r="111" spans="1:12" s="1" customFormat="1" ht="24.75" customHeight="1">
      <c r="A111" s="207" t="s">
        <v>30</v>
      </c>
      <c r="B111" s="27">
        <v>1500</v>
      </c>
      <c r="C111" s="27">
        <v>1282.57</v>
      </c>
      <c r="D111" s="211">
        <f t="shared" si="2"/>
        <v>217.43000000000006</v>
      </c>
      <c r="E111" s="17">
        <f t="shared" si="3"/>
        <v>85.50466666666667</v>
      </c>
      <c r="F111" s="16">
        <v>1367.13</v>
      </c>
      <c r="G111" s="279"/>
      <c r="H111" s="63"/>
      <c r="I111" s="63"/>
      <c r="J111" s="63"/>
      <c r="K111" s="63"/>
      <c r="L111" s="34"/>
    </row>
    <row r="112" spans="1:12" s="113" customFormat="1" ht="28.5" customHeight="1">
      <c r="A112" s="169" t="s">
        <v>99</v>
      </c>
      <c r="B112" s="166">
        <f>SUM(B108,B111)</f>
        <v>5500</v>
      </c>
      <c r="C112" s="166">
        <f>SUM(C108,C111)</f>
        <v>2049.06</v>
      </c>
      <c r="D112" s="167">
        <f t="shared" si="2"/>
        <v>3450.94</v>
      </c>
      <c r="E112" s="168">
        <f t="shared" si="3"/>
        <v>37.25563636363636</v>
      </c>
      <c r="F112" s="167">
        <f>SUM(F108:F111)</f>
        <v>5094.76</v>
      </c>
      <c r="G112" s="280"/>
      <c r="H112" s="146"/>
      <c r="I112" s="146"/>
      <c r="J112" s="146"/>
      <c r="K112" s="146"/>
      <c r="L112" s="34"/>
    </row>
    <row r="113" spans="1:12" s="39" customFormat="1" ht="24.75" customHeight="1">
      <c r="A113" s="62" t="s">
        <v>43</v>
      </c>
      <c r="B113" s="95">
        <v>2000</v>
      </c>
      <c r="C113" s="95">
        <v>0</v>
      </c>
      <c r="D113" s="23">
        <f t="shared" si="2"/>
        <v>2000</v>
      </c>
      <c r="E113" s="35">
        <f t="shared" si="3"/>
        <v>0</v>
      </c>
      <c r="F113" s="23">
        <v>9091.27</v>
      </c>
      <c r="G113" s="279"/>
      <c r="H113" s="63"/>
      <c r="I113" s="63"/>
      <c r="J113" s="63"/>
      <c r="K113" s="63"/>
      <c r="L113" s="26"/>
    </row>
    <row r="114" spans="1:12" s="39" customFormat="1" ht="24.75" customHeight="1">
      <c r="A114" s="31" t="s">
        <v>45</v>
      </c>
      <c r="B114" s="94">
        <v>2000</v>
      </c>
      <c r="C114" s="94">
        <f>SUM(C115:C115)</f>
        <v>243.54</v>
      </c>
      <c r="D114" s="21">
        <f t="shared" si="2"/>
        <v>1756.46</v>
      </c>
      <c r="E114" s="32">
        <f t="shared" si="3"/>
        <v>12.177</v>
      </c>
      <c r="F114" s="21">
        <v>3311.16</v>
      </c>
      <c r="G114" s="279"/>
      <c r="H114" s="63"/>
      <c r="I114" s="63"/>
      <c r="J114" s="63"/>
      <c r="K114" s="63"/>
      <c r="L114" s="26"/>
    </row>
    <row r="115" spans="1:12" s="89" customFormat="1" ht="19.5" customHeight="1">
      <c r="A115" s="47" t="s">
        <v>533</v>
      </c>
      <c r="B115" s="93"/>
      <c r="C115" s="93">
        <v>243.54</v>
      </c>
      <c r="D115" s="59"/>
      <c r="E115" s="76"/>
      <c r="F115" s="59"/>
      <c r="G115" s="281"/>
      <c r="H115" s="64"/>
      <c r="I115" s="64"/>
      <c r="J115" s="64"/>
      <c r="K115" s="64"/>
      <c r="L115" s="99"/>
    </row>
    <row r="116" spans="1:12" s="298" customFormat="1" ht="24.75" customHeight="1">
      <c r="A116" s="36" t="s">
        <v>638</v>
      </c>
      <c r="B116" s="91">
        <v>0</v>
      </c>
      <c r="C116" s="91">
        <f>C117</f>
        <v>2230.03</v>
      </c>
      <c r="D116" s="37">
        <f>B116-C116</f>
        <v>-2230.03</v>
      </c>
      <c r="E116" s="38"/>
      <c r="F116" s="37">
        <v>0</v>
      </c>
      <c r="G116" s="279"/>
      <c r="H116" s="63"/>
      <c r="I116" s="63"/>
      <c r="J116" s="63"/>
      <c r="K116" s="63"/>
      <c r="L116" s="152"/>
    </row>
    <row r="117" spans="1:12" s="89" customFormat="1" ht="19.5" customHeight="1">
      <c r="A117" s="73" t="s">
        <v>656</v>
      </c>
      <c r="B117" s="92"/>
      <c r="C117" s="92">
        <v>2230.03</v>
      </c>
      <c r="D117" s="381" t="s">
        <v>657</v>
      </c>
      <c r="E117" s="74"/>
      <c r="F117" s="58"/>
      <c r="G117" s="281"/>
      <c r="H117" s="64"/>
      <c r="I117" s="64"/>
      <c r="J117" s="64"/>
      <c r="K117" s="64"/>
      <c r="L117" s="99"/>
    </row>
    <row r="118" spans="1:12" s="89" customFormat="1" ht="19.5" customHeight="1">
      <c r="A118" s="73"/>
      <c r="B118" s="92"/>
      <c r="C118" s="92"/>
      <c r="D118" s="381"/>
      <c r="E118" s="74"/>
      <c r="F118" s="58"/>
      <c r="G118" s="281"/>
      <c r="H118" s="64"/>
      <c r="I118" s="64"/>
      <c r="J118" s="64"/>
      <c r="K118" s="64"/>
      <c r="L118" s="99"/>
    </row>
    <row r="119" spans="1:12" s="89" customFormat="1" ht="19.5" customHeight="1">
      <c r="A119" s="73"/>
      <c r="B119" s="92"/>
      <c r="C119" s="92"/>
      <c r="D119" s="381"/>
      <c r="E119" s="74"/>
      <c r="F119" s="58"/>
      <c r="G119" s="281"/>
      <c r="H119" s="64"/>
      <c r="I119" s="64"/>
      <c r="J119" s="64"/>
      <c r="K119" s="64"/>
      <c r="L119" s="99"/>
    </row>
    <row r="120" spans="1:12" s="89" customFormat="1" ht="19.5" customHeight="1">
      <c r="A120" s="73"/>
      <c r="B120" s="92"/>
      <c r="C120" s="92"/>
      <c r="D120" s="382"/>
      <c r="E120" s="74"/>
      <c r="F120" s="58"/>
      <c r="G120" s="281"/>
      <c r="H120" s="64"/>
      <c r="I120" s="64"/>
      <c r="J120" s="64"/>
      <c r="K120" s="64"/>
      <c r="L120" s="99"/>
    </row>
    <row r="121" spans="1:12" s="128" customFormat="1" ht="30" customHeight="1">
      <c r="A121" s="169" t="s">
        <v>103</v>
      </c>
      <c r="B121" s="166">
        <f>SUM(B113,B114,B116)</f>
        <v>4000</v>
      </c>
      <c r="C121" s="166">
        <f>SUM(C113,C114,C116)</f>
        <v>2473.57</v>
      </c>
      <c r="D121" s="167">
        <f t="shared" si="2"/>
        <v>1526.4299999999998</v>
      </c>
      <c r="E121" s="168">
        <f t="shared" si="3"/>
        <v>61.83925</v>
      </c>
      <c r="F121" s="167">
        <f>SUM(F113:F116)</f>
        <v>12402.43</v>
      </c>
      <c r="G121" s="281"/>
      <c r="H121" s="64"/>
      <c r="I121" s="64"/>
      <c r="J121" s="64"/>
      <c r="K121" s="64"/>
      <c r="L121" s="99"/>
    </row>
    <row r="122" spans="1:12" s="1" customFormat="1" ht="34.5" customHeight="1">
      <c r="A122" s="195" t="s">
        <v>31</v>
      </c>
      <c r="B122" s="196">
        <f>SUM(B19,B35,B45,B97,B107,B112,B121,B100)</f>
        <v>3704000</v>
      </c>
      <c r="C122" s="196">
        <f>SUM(C19,C35,C45,C97,C107,C112,C121,C100)</f>
        <v>2421368.5599999996</v>
      </c>
      <c r="D122" s="197">
        <f t="shared" si="2"/>
        <v>1282631.4400000004</v>
      </c>
      <c r="E122" s="198">
        <f t="shared" si="3"/>
        <v>65.37172138228941</v>
      </c>
      <c r="F122" s="197">
        <f>SUM(F19,F35,F45,F97,F107,F112,F121,F100)</f>
        <v>2850855.4699999997</v>
      </c>
      <c r="G122" s="280"/>
      <c r="H122" s="146"/>
      <c r="I122" s="146"/>
      <c r="J122" s="146"/>
      <c r="K122" s="146"/>
      <c r="L122" s="88"/>
    </row>
    <row r="123" spans="1:12" s="101" customFormat="1" ht="30" customHeight="1">
      <c r="A123" s="18" t="s">
        <v>208</v>
      </c>
      <c r="B123" s="14"/>
      <c r="C123" s="14"/>
      <c r="D123" s="14"/>
      <c r="E123" s="15"/>
      <c r="F123" s="14"/>
      <c r="G123" s="34"/>
      <c r="H123" s="34"/>
      <c r="I123" s="34"/>
      <c r="J123" s="34"/>
      <c r="K123" s="34"/>
      <c r="L123" s="77"/>
    </row>
    <row r="124" spans="1:12" s="63" customFormat="1" ht="24.75" customHeight="1">
      <c r="A124" s="41" t="s">
        <v>100</v>
      </c>
      <c r="B124" s="60">
        <f>SUM(B129+B126)</f>
        <v>63862314.13</v>
      </c>
      <c r="C124" s="60">
        <f>SUM(C125:C127)</f>
        <v>37056819.74</v>
      </c>
      <c r="D124" s="11">
        <f t="shared" si="2"/>
        <v>26805494.39</v>
      </c>
      <c r="E124" s="12">
        <f t="shared" si="3"/>
        <v>58.02611484539387</v>
      </c>
      <c r="F124" s="11">
        <v>34592692.54</v>
      </c>
      <c r="G124" s="282"/>
      <c r="H124" s="79"/>
      <c r="I124" s="79"/>
      <c r="J124" s="79"/>
      <c r="K124" s="79"/>
      <c r="L124" s="64"/>
    </row>
    <row r="125" spans="1:11" s="63" customFormat="1" ht="19.5" customHeight="1">
      <c r="A125" s="45" t="s">
        <v>658</v>
      </c>
      <c r="B125" s="103" t="s">
        <v>33</v>
      </c>
      <c r="C125" s="49">
        <v>35902448</v>
      </c>
      <c r="D125" s="239"/>
      <c r="E125" s="238"/>
      <c r="F125" s="239"/>
      <c r="G125" s="283"/>
      <c r="H125" s="77"/>
      <c r="I125" s="77"/>
      <c r="J125" s="77"/>
      <c r="K125" s="77"/>
    </row>
    <row r="126" spans="1:7" s="63" customFormat="1" ht="19.5" customHeight="1">
      <c r="A126" s="45" t="s">
        <v>534</v>
      </c>
      <c r="B126" s="49">
        <v>55463031</v>
      </c>
      <c r="C126" s="49">
        <v>127085.75</v>
      </c>
      <c r="D126" s="239"/>
      <c r="E126" s="238"/>
      <c r="F126" s="239"/>
      <c r="G126" s="279"/>
    </row>
    <row r="127" spans="1:12" s="65" customFormat="1" ht="19.5" customHeight="1">
      <c r="A127" s="45" t="s">
        <v>682</v>
      </c>
      <c r="B127" s="103" t="s">
        <v>34</v>
      </c>
      <c r="C127" s="49">
        <v>1027285.99</v>
      </c>
      <c r="D127" s="239"/>
      <c r="E127" s="238"/>
      <c r="F127" s="239"/>
      <c r="G127" s="34"/>
      <c r="H127" s="34"/>
      <c r="I127" s="34"/>
      <c r="J127" s="34"/>
      <c r="K127" s="34"/>
      <c r="L127" s="63"/>
    </row>
    <row r="128" spans="1:12" s="69" customFormat="1" ht="19.5" customHeight="1">
      <c r="A128" s="45"/>
      <c r="B128" s="103" t="s">
        <v>498</v>
      </c>
      <c r="C128" s="49"/>
      <c r="D128" s="239"/>
      <c r="E128" s="238"/>
      <c r="F128" s="239"/>
      <c r="G128" s="34"/>
      <c r="H128" s="34"/>
      <c r="I128" s="34"/>
      <c r="J128" s="34"/>
      <c r="K128" s="34"/>
      <c r="L128" s="63"/>
    </row>
    <row r="129" spans="1:12" s="70" customFormat="1" ht="19.5" customHeight="1">
      <c r="A129" s="81"/>
      <c r="B129" s="83">
        <v>8399283.13</v>
      </c>
      <c r="C129" s="83"/>
      <c r="D129" s="241"/>
      <c r="E129" s="240"/>
      <c r="F129" s="241"/>
      <c r="G129" s="34"/>
      <c r="H129" s="34"/>
      <c r="I129" s="34"/>
      <c r="J129" s="34"/>
      <c r="K129" s="34"/>
      <c r="L129" s="63"/>
    </row>
    <row r="130" spans="1:12" s="70" customFormat="1" ht="30" customHeight="1">
      <c r="A130" s="116" t="s">
        <v>101</v>
      </c>
      <c r="B130" s="117">
        <f>B124</f>
        <v>63862314.13</v>
      </c>
      <c r="C130" s="117">
        <f>C124</f>
        <v>37056819.74</v>
      </c>
      <c r="D130" s="120">
        <f t="shared" si="2"/>
        <v>26805494.39</v>
      </c>
      <c r="E130" s="119">
        <f t="shared" si="3"/>
        <v>58.02611484539387</v>
      </c>
      <c r="F130" s="120">
        <f>F124</f>
        <v>34592692.54</v>
      </c>
      <c r="G130" s="34"/>
      <c r="H130" s="34"/>
      <c r="I130" s="34"/>
      <c r="J130" s="34"/>
      <c r="K130" s="34"/>
      <c r="L130" s="63"/>
    </row>
    <row r="131" spans="1:12" s="1" customFormat="1" ht="34.5" customHeight="1">
      <c r="A131" s="195" t="s">
        <v>35</v>
      </c>
      <c r="B131" s="196">
        <f>B130</f>
        <v>63862314.13</v>
      </c>
      <c r="C131" s="196">
        <f>C130</f>
        <v>37056819.74</v>
      </c>
      <c r="D131" s="197">
        <f t="shared" si="2"/>
        <v>26805494.39</v>
      </c>
      <c r="E131" s="198">
        <f t="shared" si="3"/>
        <v>58.02611484539387</v>
      </c>
      <c r="F131" s="197">
        <f>F130</f>
        <v>34592692.54</v>
      </c>
      <c r="G131" s="34"/>
      <c r="H131" s="34"/>
      <c r="I131" s="34"/>
      <c r="J131" s="34"/>
      <c r="K131" s="34"/>
      <c r="L131" s="63"/>
    </row>
    <row r="132" spans="1:12" s="9" customFormat="1" ht="30" customHeight="1">
      <c r="A132" s="20" t="s">
        <v>65</v>
      </c>
      <c r="B132" s="60"/>
      <c r="C132" s="60"/>
      <c r="D132" s="11"/>
      <c r="E132" s="12"/>
      <c r="F132" s="11"/>
      <c r="G132" s="34"/>
      <c r="H132" s="34"/>
      <c r="I132" s="34"/>
      <c r="J132" s="34"/>
      <c r="K132" s="34"/>
      <c r="L132" s="63"/>
    </row>
    <row r="133" spans="1:12" s="9" customFormat="1" ht="24.75" customHeight="1">
      <c r="A133" s="20" t="s">
        <v>19</v>
      </c>
      <c r="B133" s="60">
        <v>5000</v>
      </c>
      <c r="C133" s="60">
        <f>C134</f>
        <v>736.08</v>
      </c>
      <c r="D133" s="11">
        <f t="shared" si="2"/>
        <v>4263.92</v>
      </c>
      <c r="E133" s="12">
        <f t="shared" si="3"/>
        <v>14.721600000000002</v>
      </c>
      <c r="F133" s="11">
        <v>7158.3</v>
      </c>
      <c r="G133" s="34"/>
      <c r="H133" s="34"/>
      <c r="I133" s="34"/>
      <c r="J133" s="34"/>
      <c r="K133" s="34"/>
      <c r="L133" s="79"/>
    </row>
    <row r="134" spans="1:12" s="2" customFormat="1" ht="19.5" customHeight="1">
      <c r="A134" s="52" t="s">
        <v>659</v>
      </c>
      <c r="B134" s="83"/>
      <c r="C134" s="83">
        <v>736.08</v>
      </c>
      <c r="D134" s="53"/>
      <c r="E134" s="54"/>
      <c r="F134" s="53"/>
      <c r="G134" s="88"/>
      <c r="H134" s="88"/>
      <c r="I134" s="88"/>
      <c r="J134" s="88"/>
      <c r="K134" s="88"/>
      <c r="L134" s="158"/>
    </row>
    <row r="135" spans="1:12" s="25" customFormat="1" ht="24.75" customHeight="1">
      <c r="A135" s="18" t="s">
        <v>20</v>
      </c>
      <c r="B135" s="19">
        <v>15000</v>
      </c>
      <c r="C135" s="19">
        <v>0</v>
      </c>
      <c r="D135" s="14">
        <f t="shared" si="2"/>
        <v>15000</v>
      </c>
      <c r="E135" s="15">
        <f t="shared" si="3"/>
        <v>0</v>
      </c>
      <c r="F135" s="14">
        <v>10077.8</v>
      </c>
      <c r="G135" s="34"/>
      <c r="H135" s="34"/>
      <c r="I135" s="34"/>
      <c r="J135" s="34"/>
      <c r="K135" s="34"/>
      <c r="L135" s="63"/>
    </row>
    <row r="136" spans="1:12" s="9" customFormat="1" ht="24.75" customHeight="1">
      <c r="A136" s="20" t="s">
        <v>22</v>
      </c>
      <c r="B136" s="42">
        <v>20000</v>
      </c>
      <c r="C136" s="94">
        <f>SUM(C137:C142)</f>
        <v>19650.6</v>
      </c>
      <c r="D136" s="11">
        <f t="shared" si="2"/>
        <v>349.40000000000146</v>
      </c>
      <c r="E136" s="12">
        <f t="shared" si="3"/>
        <v>98.25299999999999</v>
      </c>
      <c r="F136" s="11">
        <v>21671.19</v>
      </c>
      <c r="G136" s="34"/>
      <c r="H136" s="34"/>
      <c r="I136" s="34"/>
      <c r="J136" s="34"/>
      <c r="K136" s="34"/>
      <c r="L136" s="79"/>
    </row>
    <row r="137" spans="1:12" s="2" customFormat="1" ht="21.75" customHeight="1">
      <c r="A137" s="46" t="s">
        <v>60</v>
      </c>
      <c r="B137" s="56"/>
      <c r="C137" s="92"/>
      <c r="D137" s="48"/>
      <c r="E137" s="50"/>
      <c r="F137" s="48"/>
      <c r="G137" s="88"/>
      <c r="H137" s="88"/>
      <c r="I137" s="88"/>
      <c r="J137" s="88"/>
      <c r="K137" s="88"/>
      <c r="L137" s="88"/>
    </row>
    <row r="138" spans="1:12" s="2" customFormat="1" ht="21.75" customHeight="1">
      <c r="A138" s="46" t="s">
        <v>594</v>
      </c>
      <c r="B138" s="56"/>
      <c r="C138" s="92">
        <v>3150.6</v>
      </c>
      <c r="D138" s="48"/>
      <c r="E138" s="50"/>
      <c r="F138" s="48"/>
      <c r="G138" s="88"/>
      <c r="H138" s="88"/>
      <c r="I138" s="88"/>
      <c r="J138" s="88"/>
      <c r="K138" s="88"/>
      <c r="L138" s="88"/>
    </row>
    <row r="139" spans="1:12" s="2" customFormat="1" ht="21.75" customHeight="1">
      <c r="A139" s="46" t="s">
        <v>111</v>
      </c>
      <c r="B139" s="56"/>
      <c r="C139" s="92"/>
      <c r="D139" s="48"/>
      <c r="E139" s="50"/>
      <c r="F139" s="48"/>
      <c r="G139" s="88"/>
      <c r="H139" s="88"/>
      <c r="I139" s="88"/>
      <c r="J139" s="88"/>
      <c r="K139" s="88"/>
      <c r="L139" s="88"/>
    </row>
    <row r="140" spans="1:12" s="2" customFormat="1" ht="21.75" customHeight="1">
      <c r="A140" s="46" t="s">
        <v>584</v>
      </c>
      <c r="B140" s="56"/>
      <c r="C140" s="92">
        <v>14000</v>
      </c>
      <c r="D140" s="48"/>
      <c r="E140" s="50"/>
      <c r="F140" s="48"/>
      <c r="G140" s="88"/>
      <c r="H140" s="88"/>
      <c r="I140" s="88"/>
      <c r="J140" s="88"/>
      <c r="K140" s="88"/>
      <c r="L140" s="88"/>
    </row>
    <row r="141" spans="1:12" s="2" customFormat="1" ht="21.75" customHeight="1">
      <c r="A141" s="46" t="s">
        <v>79</v>
      </c>
      <c r="B141" s="56"/>
      <c r="C141" s="92"/>
      <c r="D141" s="48"/>
      <c r="E141" s="50"/>
      <c r="F141" s="48"/>
      <c r="G141" s="88"/>
      <c r="H141" s="88"/>
      <c r="I141" s="88"/>
      <c r="J141" s="88"/>
      <c r="K141" s="88"/>
      <c r="L141" s="88"/>
    </row>
    <row r="142" spans="1:12" s="2" customFormat="1" ht="21.75" customHeight="1">
      <c r="A142" s="46" t="s">
        <v>595</v>
      </c>
      <c r="B142" s="56"/>
      <c r="C142" s="92">
        <v>2500</v>
      </c>
      <c r="D142" s="48"/>
      <c r="E142" s="50"/>
      <c r="F142" s="48"/>
      <c r="G142" s="88"/>
      <c r="H142" s="88"/>
      <c r="I142" s="88"/>
      <c r="J142" s="88"/>
      <c r="K142" s="88"/>
      <c r="L142" s="88"/>
    </row>
    <row r="143" spans="1:12" s="9" customFormat="1" ht="24.75" customHeight="1">
      <c r="A143" s="20" t="s">
        <v>24</v>
      </c>
      <c r="B143" s="60">
        <v>15000</v>
      </c>
      <c r="C143" s="60">
        <v>0</v>
      </c>
      <c r="D143" s="11">
        <f t="shared" si="2"/>
        <v>15000</v>
      </c>
      <c r="E143" s="12">
        <f t="shared" si="3"/>
        <v>0</v>
      </c>
      <c r="F143" s="11">
        <v>13960.5</v>
      </c>
      <c r="G143" s="34"/>
      <c r="H143" s="34"/>
      <c r="I143" s="34"/>
      <c r="J143" s="34"/>
      <c r="K143" s="34"/>
      <c r="L143" s="40"/>
    </row>
    <row r="144" spans="1:12" s="112" customFormat="1" ht="30" customHeight="1">
      <c r="A144" s="169" t="s">
        <v>97</v>
      </c>
      <c r="B144" s="167">
        <f>SUM(B133,B135,B136,B143)</f>
        <v>55000</v>
      </c>
      <c r="C144" s="167">
        <f>SUM(C133,C135,C136,C143)</f>
        <v>20386.68</v>
      </c>
      <c r="D144" s="167">
        <f t="shared" si="2"/>
        <v>34613.32</v>
      </c>
      <c r="E144" s="168">
        <f t="shared" si="3"/>
        <v>37.06669090909091</v>
      </c>
      <c r="F144" s="167">
        <f>SUM(F133:F143)</f>
        <v>52867.78999999999</v>
      </c>
      <c r="G144" s="34"/>
      <c r="H144" s="34"/>
      <c r="I144" s="34"/>
      <c r="J144" s="34"/>
      <c r="K144" s="34"/>
      <c r="L144" s="40"/>
    </row>
    <row r="145" spans="1:12" s="9" customFormat="1" ht="24.75" customHeight="1">
      <c r="A145" s="20" t="s">
        <v>25</v>
      </c>
      <c r="B145" s="60">
        <v>10000</v>
      </c>
      <c r="C145" s="60">
        <f>C146</f>
        <v>2650</v>
      </c>
      <c r="D145" s="11">
        <f t="shared" si="2"/>
        <v>7350</v>
      </c>
      <c r="E145" s="12">
        <f t="shared" si="3"/>
        <v>26.5</v>
      </c>
      <c r="F145" s="11">
        <v>7358.21</v>
      </c>
      <c r="G145" s="34"/>
      <c r="H145" s="34"/>
      <c r="I145" s="34"/>
      <c r="J145" s="34"/>
      <c r="K145" s="34"/>
      <c r="L145" s="40"/>
    </row>
    <row r="146" spans="1:12" s="2" customFormat="1" ht="19.5" customHeight="1">
      <c r="A146" s="46" t="s">
        <v>26</v>
      </c>
      <c r="B146" s="49"/>
      <c r="C146" s="49">
        <v>2650</v>
      </c>
      <c r="D146" s="48"/>
      <c r="E146" s="50"/>
      <c r="F146" s="48"/>
      <c r="G146" s="88"/>
      <c r="H146" s="88"/>
      <c r="I146" s="88"/>
      <c r="J146" s="88"/>
      <c r="K146" s="88"/>
      <c r="L146" s="88"/>
    </row>
    <row r="147" spans="1:12" s="112" customFormat="1" ht="30" customHeight="1">
      <c r="A147" s="169" t="s">
        <v>98</v>
      </c>
      <c r="B147" s="166">
        <f>B145</f>
        <v>10000</v>
      </c>
      <c r="C147" s="166">
        <f>C145</f>
        <v>2650</v>
      </c>
      <c r="D147" s="167">
        <f t="shared" si="2"/>
        <v>7350</v>
      </c>
      <c r="E147" s="168">
        <f t="shared" si="3"/>
        <v>26.5</v>
      </c>
      <c r="F147" s="167">
        <f>F145</f>
        <v>7358.21</v>
      </c>
      <c r="G147" s="34"/>
      <c r="H147" s="34"/>
      <c r="I147" s="34"/>
      <c r="J147" s="34"/>
      <c r="K147" s="34"/>
      <c r="L147" s="40"/>
    </row>
    <row r="148" spans="1:12" s="121" customFormat="1" ht="34.5" customHeight="1">
      <c r="A148" s="199" t="s">
        <v>36</v>
      </c>
      <c r="B148" s="296">
        <f>SUM(B144,B147)</f>
        <v>65000</v>
      </c>
      <c r="C148" s="296">
        <f>SUM(C144,C147)</f>
        <v>23036.68</v>
      </c>
      <c r="D148" s="296">
        <f t="shared" si="2"/>
        <v>41963.32</v>
      </c>
      <c r="E148" s="301">
        <f t="shared" si="3"/>
        <v>35.44104615384616</v>
      </c>
      <c r="F148" s="296">
        <f>SUM(F144,F147)</f>
        <v>60225.99999999999</v>
      </c>
      <c r="G148" s="279"/>
      <c r="H148" s="63"/>
      <c r="I148" s="63"/>
      <c r="J148" s="63"/>
      <c r="K148" s="63"/>
      <c r="L148" s="26"/>
    </row>
    <row r="149" spans="1:12" s="9" customFormat="1" ht="30" customHeight="1">
      <c r="A149" s="30" t="s">
        <v>173</v>
      </c>
      <c r="B149" s="60"/>
      <c r="C149" s="60"/>
      <c r="D149" s="11"/>
      <c r="E149" s="12"/>
      <c r="F149" s="11"/>
      <c r="G149" s="279"/>
      <c r="H149" s="63"/>
      <c r="I149" s="63"/>
      <c r="J149" s="63"/>
      <c r="K149" s="63"/>
      <c r="L149" s="26"/>
    </row>
    <row r="150" spans="1:12" s="9" customFormat="1" ht="24.75" customHeight="1">
      <c r="A150" s="18" t="s">
        <v>17</v>
      </c>
      <c r="B150" s="19">
        <v>5000</v>
      </c>
      <c r="C150" s="19">
        <v>0</v>
      </c>
      <c r="D150" s="14">
        <f t="shared" si="2"/>
        <v>5000</v>
      </c>
      <c r="E150" s="15">
        <f t="shared" si="3"/>
        <v>0</v>
      </c>
      <c r="F150" s="14">
        <v>0</v>
      </c>
      <c r="G150" s="279"/>
      <c r="H150" s="63"/>
      <c r="I150" s="63"/>
      <c r="J150" s="63"/>
      <c r="K150" s="63"/>
      <c r="L150" s="26"/>
    </row>
    <row r="151" spans="1:12" s="9" customFormat="1" ht="24.75" customHeight="1">
      <c r="A151" s="20" t="s">
        <v>22</v>
      </c>
      <c r="B151" s="60">
        <v>15000</v>
      </c>
      <c r="C151" s="60">
        <f>C153</f>
        <v>5125</v>
      </c>
      <c r="D151" s="11">
        <f t="shared" si="2"/>
        <v>9875</v>
      </c>
      <c r="E151" s="12">
        <f t="shared" si="3"/>
        <v>34.166666666666664</v>
      </c>
      <c r="F151" s="11">
        <v>18255.76</v>
      </c>
      <c r="G151" s="282"/>
      <c r="H151" s="79"/>
      <c r="I151" s="79"/>
      <c r="J151" s="79"/>
      <c r="K151" s="79"/>
      <c r="L151" s="26"/>
    </row>
    <row r="152" spans="1:12" s="2" customFormat="1" ht="19.5" customHeight="1">
      <c r="A152" s="46" t="s">
        <v>111</v>
      </c>
      <c r="B152" s="49"/>
      <c r="C152" s="49"/>
      <c r="D152" s="48"/>
      <c r="E152" s="50"/>
      <c r="F152" s="48"/>
      <c r="G152" s="157"/>
      <c r="H152" s="158"/>
      <c r="I152" s="158"/>
      <c r="J152" s="158"/>
      <c r="K152" s="158"/>
      <c r="L152" s="99"/>
    </row>
    <row r="153" spans="1:12" s="2" customFormat="1" ht="19.5" customHeight="1">
      <c r="A153" s="52" t="s">
        <v>584</v>
      </c>
      <c r="B153" s="83"/>
      <c r="C153" s="83">
        <v>5125</v>
      </c>
      <c r="D153" s="53"/>
      <c r="E153" s="54"/>
      <c r="F153" s="53"/>
      <c r="G153" s="157"/>
      <c r="H153" s="158"/>
      <c r="I153" s="158"/>
      <c r="J153" s="158"/>
      <c r="K153" s="158"/>
      <c r="L153" s="99"/>
    </row>
    <row r="154" spans="1:12" s="9" customFormat="1" ht="24.75" customHeight="1">
      <c r="A154" s="20" t="s">
        <v>24</v>
      </c>
      <c r="B154" s="60">
        <v>35000</v>
      </c>
      <c r="C154" s="60">
        <v>0</v>
      </c>
      <c r="D154" s="11">
        <f t="shared" si="2"/>
        <v>35000</v>
      </c>
      <c r="E154" s="12">
        <f t="shared" si="3"/>
        <v>0</v>
      </c>
      <c r="F154" s="11">
        <v>33652.8</v>
      </c>
      <c r="G154" s="282"/>
      <c r="H154" s="79"/>
      <c r="I154" s="79"/>
      <c r="J154" s="79"/>
      <c r="K154" s="79"/>
      <c r="L154" s="26"/>
    </row>
    <row r="155" spans="1:12" s="112" customFormat="1" ht="30" customHeight="1">
      <c r="A155" s="169" t="s">
        <v>97</v>
      </c>
      <c r="B155" s="166">
        <f>SUM(B150,B151,B154)</f>
        <v>55000</v>
      </c>
      <c r="C155" s="166">
        <f>SUM(C150,C151,C154)</f>
        <v>5125</v>
      </c>
      <c r="D155" s="167">
        <f t="shared" si="2"/>
        <v>49875</v>
      </c>
      <c r="E155" s="168">
        <f t="shared" si="3"/>
        <v>9.318181818181818</v>
      </c>
      <c r="F155" s="167">
        <f>SUM(F150:F154)</f>
        <v>51908.56</v>
      </c>
      <c r="G155" s="279"/>
      <c r="H155" s="63"/>
      <c r="I155" s="63"/>
      <c r="J155" s="63"/>
      <c r="K155" s="63"/>
      <c r="L155" s="26"/>
    </row>
    <row r="156" spans="1:12" s="121" customFormat="1" ht="30" customHeight="1">
      <c r="A156" s="195" t="s">
        <v>37</v>
      </c>
      <c r="B156" s="288">
        <f>SUM(B155)</f>
        <v>55000</v>
      </c>
      <c r="C156" s="288">
        <f>SUM(C155)</f>
        <v>5125</v>
      </c>
      <c r="D156" s="288">
        <f t="shared" si="2"/>
        <v>49875</v>
      </c>
      <c r="E156" s="289">
        <f t="shared" si="3"/>
        <v>9.318181818181818</v>
      </c>
      <c r="F156" s="288">
        <f>SUM(F155)</f>
        <v>51908.56</v>
      </c>
      <c r="G156" s="279"/>
      <c r="H156" s="63"/>
      <c r="I156" s="63"/>
      <c r="J156" s="63"/>
      <c r="K156" s="63"/>
      <c r="L156" s="26"/>
    </row>
    <row r="157" spans="1:12" s="9" customFormat="1" ht="30" customHeight="1">
      <c r="A157" s="18" t="s">
        <v>38</v>
      </c>
      <c r="B157" s="19"/>
      <c r="C157" s="19"/>
      <c r="D157" s="11"/>
      <c r="E157" s="12"/>
      <c r="F157" s="11"/>
      <c r="G157" s="279"/>
      <c r="H157" s="63"/>
      <c r="I157" s="63"/>
      <c r="J157" s="63"/>
      <c r="K157" s="63"/>
      <c r="L157" s="26"/>
    </row>
    <row r="158" spans="1:12" s="9" customFormat="1" ht="24.75" customHeight="1">
      <c r="A158" s="18" t="s">
        <v>20</v>
      </c>
      <c r="B158" s="19">
        <v>5000</v>
      </c>
      <c r="C158" s="19">
        <v>0</v>
      </c>
      <c r="D158" s="14">
        <f t="shared" si="2"/>
        <v>5000</v>
      </c>
      <c r="E158" s="15">
        <f t="shared" si="3"/>
        <v>0</v>
      </c>
      <c r="F158" s="14">
        <v>0</v>
      </c>
      <c r="G158" s="279"/>
      <c r="H158" s="63"/>
      <c r="I158" s="63"/>
      <c r="J158" s="63"/>
      <c r="K158" s="63"/>
      <c r="L158" s="26"/>
    </row>
    <row r="159" spans="1:12" s="9" customFormat="1" ht="24.75" customHeight="1">
      <c r="A159" s="20" t="s">
        <v>22</v>
      </c>
      <c r="B159" s="11">
        <v>0</v>
      </c>
      <c r="C159" s="60">
        <v>0</v>
      </c>
      <c r="D159" s="11">
        <f t="shared" si="2"/>
        <v>0</v>
      </c>
      <c r="E159" s="12"/>
      <c r="F159" s="11">
        <v>5040.96</v>
      </c>
      <c r="G159" s="279"/>
      <c r="H159" s="63"/>
      <c r="I159" s="63"/>
      <c r="J159" s="63"/>
      <c r="K159" s="63"/>
      <c r="L159" s="26"/>
    </row>
    <row r="160" spans="1:12" s="112" customFormat="1" ht="30" customHeight="1">
      <c r="A160" s="169" t="s">
        <v>97</v>
      </c>
      <c r="B160" s="166">
        <f>SUM(B158,B159)</f>
        <v>5000</v>
      </c>
      <c r="C160" s="166">
        <f>SUM(C158,C159)</f>
        <v>0</v>
      </c>
      <c r="D160" s="167">
        <f t="shared" si="2"/>
        <v>5000</v>
      </c>
      <c r="E160" s="168">
        <f t="shared" si="3"/>
        <v>0</v>
      </c>
      <c r="F160" s="167">
        <f>SUM(F158:F159)</f>
        <v>5040.96</v>
      </c>
      <c r="G160" s="279"/>
      <c r="H160" s="63"/>
      <c r="I160" s="63"/>
      <c r="J160" s="63"/>
      <c r="K160" s="63"/>
      <c r="L160" s="26"/>
    </row>
    <row r="161" spans="1:6" s="135" customFormat="1" ht="24.75" customHeight="1">
      <c r="A161" s="189" t="s">
        <v>120</v>
      </c>
      <c r="B161" s="190">
        <v>12000</v>
      </c>
      <c r="C161" s="191">
        <f>SUM(C162:C162)</f>
        <v>5557.99</v>
      </c>
      <c r="D161" s="192">
        <f t="shared" si="2"/>
        <v>6442.01</v>
      </c>
      <c r="E161" s="12">
        <f t="shared" si="3"/>
        <v>46.316583333333334</v>
      </c>
      <c r="F161" s="193">
        <v>8668.3</v>
      </c>
    </row>
    <row r="162" spans="1:6" s="135" customFormat="1" ht="19.5" customHeight="1">
      <c r="A162" s="176" t="s">
        <v>596</v>
      </c>
      <c r="B162" s="177"/>
      <c r="C162" s="178">
        <v>5557.99</v>
      </c>
      <c r="D162" s="179"/>
      <c r="E162" s="50"/>
      <c r="F162" s="180"/>
    </row>
    <row r="163" spans="1:6" s="136" customFormat="1" ht="30" customHeight="1">
      <c r="A163" s="181" t="s">
        <v>121</v>
      </c>
      <c r="B163" s="182">
        <f>SUM(B161)</f>
        <v>12000</v>
      </c>
      <c r="C163" s="182">
        <f>SUM(C161)</f>
        <v>5557.99</v>
      </c>
      <c r="D163" s="182">
        <f t="shared" si="2"/>
        <v>6442.01</v>
      </c>
      <c r="E163" s="183">
        <f t="shared" si="3"/>
        <v>46.316583333333334</v>
      </c>
      <c r="F163" s="182">
        <f>SUM(F161)</f>
        <v>8668.3</v>
      </c>
    </row>
    <row r="164" spans="1:12" s="9" customFormat="1" ht="30" customHeight="1">
      <c r="A164" s="31" t="s">
        <v>39</v>
      </c>
      <c r="B164" s="94">
        <v>3000</v>
      </c>
      <c r="C164" s="94">
        <v>0</v>
      </c>
      <c r="D164" s="21">
        <f t="shared" si="2"/>
        <v>3000</v>
      </c>
      <c r="E164" s="32">
        <f t="shared" si="3"/>
        <v>0</v>
      </c>
      <c r="F164" s="21">
        <v>379</v>
      </c>
      <c r="G164" s="279"/>
      <c r="H164" s="63"/>
      <c r="I164" s="63"/>
      <c r="J164" s="63"/>
      <c r="K164" s="63"/>
      <c r="L164" s="26"/>
    </row>
    <row r="165" spans="1:12" s="112" customFormat="1" ht="30" customHeight="1">
      <c r="A165" s="169" t="s">
        <v>98</v>
      </c>
      <c r="B165" s="166">
        <f>B164</f>
        <v>3000</v>
      </c>
      <c r="C165" s="166">
        <f>C164</f>
        <v>0</v>
      </c>
      <c r="D165" s="167">
        <f t="shared" si="2"/>
        <v>3000</v>
      </c>
      <c r="E165" s="168">
        <f t="shared" si="3"/>
        <v>0</v>
      </c>
      <c r="F165" s="167">
        <f>F164</f>
        <v>379</v>
      </c>
      <c r="G165" s="279"/>
      <c r="H165" s="63"/>
      <c r="I165" s="63"/>
      <c r="J165" s="63"/>
      <c r="K165" s="63"/>
      <c r="L165" s="26"/>
    </row>
    <row r="166" spans="1:12" s="121" customFormat="1" ht="30" customHeight="1">
      <c r="A166" s="195" t="s">
        <v>40</v>
      </c>
      <c r="B166" s="288">
        <f>SUM(B160,B165,B163)</f>
        <v>20000</v>
      </c>
      <c r="C166" s="288">
        <f>SUM(C160,C165,C163)</f>
        <v>5557.99</v>
      </c>
      <c r="D166" s="288">
        <f t="shared" si="2"/>
        <v>14442.01</v>
      </c>
      <c r="E166" s="289">
        <f t="shared" si="3"/>
        <v>27.789949999999997</v>
      </c>
      <c r="F166" s="288">
        <f>SUM(F160,F165,F163)</f>
        <v>14088.259999999998</v>
      </c>
      <c r="G166" s="279"/>
      <c r="H166" s="63"/>
      <c r="I166" s="63"/>
      <c r="J166" s="63"/>
      <c r="K166" s="63"/>
      <c r="L166" s="26"/>
    </row>
    <row r="167" spans="1:12" s="9" customFormat="1" ht="30" customHeight="1">
      <c r="A167" s="29" t="s">
        <v>41</v>
      </c>
      <c r="B167" s="19"/>
      <c r="C167" s="19"/>
      <c r="D167" s="14"/>
      <c r="E167" s="15"/>
      <c r="F167" s="14"/>
      <c r="G167" s="279"/>
      <c r="H167" s="63"/>
      <c r="I167" s="63"/>
      <c r="J167" s="63"/>
      <c r="K167" s="63"/>
      <c r="L167" s="26"/>
    </row>
    <row r="168" spans="1:12" s="39" customFormat="1" ht="24.75" customHeight="1">
      <c r="A168" s="20" t="s">
        <v>42</v>
      </c>
      <c r="B168" s="60">
        <v>12000</v>
      </c>
      <c r="C168" s="60">
        <f>SUM(C169:C170)</f>
        <v>8716.2</v>
      </c>
      <c r="D168" s="11">
        <f t="shared" si="2"/>
        <v>3283.7999999999993</v>
      </c>
      <c r="E168" s="12">
        <f t="shared" si="3"/>
        <v>72.635</v>
      </c>
      <c r="F168" s="11">
        <v>11737.02</v>
      </c>
      <c r="G168" s="279"/>
      <c r="H168" s="63"/>
      <c r="I168" s="63"/>
      <c r="J168" s="63"/>
      <c r="K168" s="63"/>
      <c r="L168" s="26"/>
    </row>
    <row r="169" spans="1:12" s="39" customFormat="1" ht="19.5" customHeight="1">
      <c r="A169" s="78" t="s">
        <v>537</v>
      </c>
      <c r="B169" s="49"/>
      <c r="C169" s="49">
        <v>2495.46</v>
      </c>
      <c r="D169" s="48"/>
      <c r="E169" s="50"/>
      <c r="F169" s="48"/>
      <c r="G169" s="282"/>
      <c r="H169" s="79"/>
      <c r="I169" s="79"/>
      <c r="J169" s="79"/>
      <c r="K169" s="79"/>
      <c r="L169" s="26"/>
    </row>
    <row r="170" spans="1:12" s="39" customFormat="1" ht="19.5" customHeight="1">
      <c r="A170" s="78" t="s">
        <v>538</v>
      </c>
      <c r="B170" s="49"/>
      <c r="C170" s="49">
        <v>6220.74</v>
      </c>
      <c r="D170" s="48"/>
      <c r="E170" s="50"/>
      <c r="F170" s="48"/>
      <c r="G170" s="282"/>
      <c r="H170" s="79"/>
      <c r="I170" s="79"/>
      <c r="J170" s="79"/>
      <c r="K170" s="79"/>
      <c r="L170" s="26"/>
    </row>
    <row r="171" spans="1:12" s="124" customFormat="1" ht="30" customHeight="1">
      <c r="A171" s="123" t="s">
        <v>102</v>
      </c>
      <c r="B171" s="166">
        <f>B168</f>
        <v>12000</v>
      </c>
      <c r="C171" s="166">
        <f>C168</f>
        <v>8716.2</v>
      </c>
      <c r="D171" s="167">
        <f t="shared" si="2"/>
        <v>3283.7999999999993</v>
      </c>
      <c r="E171" s="168">
        <f t="shared" si="3"/>
        <v>72.635</v>
      </c>
      <c r="F171" s="167">
        <f>F168</f>
        <v>11737.02</v>
      </c>
      <c r="G171" s="279"/>
      <c r="H171" s="63"/>
      <c r="I171" s="63"/>
      <c r="J171" s="63"/>
      <c r="K171" s="63"/>
      <c r="L171" s="65"/>
    </row>
    <row r="172" spans="1:12" s="39" customFormat="1" ht="24.75" customHeight="1">
      <c r="A172" s="18" t="s">
        <v>43</v>
      </c>
      <c r="B172" s="14">
        <v>14000</v>
      </c>
      <c r="C172" s="14">
        <v>0</v>
      </c>
      <c r="D172" s="14">
        <f t="shared" si="2"/>
        <v>14000</v>
      </c>
      <c r="E172" s="15">
        <f t="shared" si="3"/>
        <v>0</v>
      </c>
      <c r="F172" s="14">
        <v>50239.48</v>
      </c>
      <c r="G172" s="284"/>
      <c r="H172" s="101"/>
      <c r="I172" s="101"/>
      <c r="J172" s="101"/>
      <c r="K172" s="101"/>
      <c r="L172" s="26"/>
    </row>
    <row r="173" spans="1:12" s="125" customFormat="1" ht="30" customHeight="1">
      <c r="A173" s="169" t="s">
        <v>103</v>
      </c>
      <c r="B173" s="167">
        <f>B172</f>
        <v>14000</v>
      </c>
      <c r="C173" s="167">
        <f>C172</f>
        <v>0</v>
      </c>
      <c r="D173" s="167">
        <f t="shared" si="2"/>
        <v>14000</v>
      </c>
      <c r="E173" s="168">
        <f t="shared" si="3"/>
        <v>0</v>
      </c>
      <c r="F173" s="167">
        <f>F172</f>
        <v>50239.48</v>
      </c>
      <c r="G173" s="279"/>
      <c r="H173" s="63"/>
      <c r="I173" s="63"/>
      <c r="J173" s="63"/>
      <c r="K173" s="63"/>
      <c r="L173" s="152"/>
    </row>
    <row r="174" spans="1:12" s="127" customFormat="1" ht="34.5" customHeight="1">
      <c r="A174" s="195" t="s">
        <v>44</v>
      </c>
      <c r="B174" s="288">
        <f>SUM(B171,B173)</f>
        <v>26000</v>
      </c>
      <c r="C174" s="288">
        <f>SUM(C171,C173)</f>
        <v>8716.2</v>
      </c>
      <c r="D174" s="288">
        <f t="shared" si="2"/>
        <v>17283.8</v>
      </c>
      <c r="E174" s="289">
        <f t="shared" si="3"/>
        <v>33.52384615384615</v>
      </c>
      <c r="F174" s="288">
        <f>SUM(F171,F173)</f>
        <v>61976.5</v>
      </c>
      <c r="G174" s="281"/>
      <c r="H174" s="64"/>
      <c r="I174" s="64"/>
      <c r="J174" s="64"/>
      <c r="K174" s="64"/>
      <c r="L174" s="26"/>
    </row>
    <row r="175" spans="1:12" s="39" customFormat="1" ht="30" customHeight="1">
      <c r="A175" s="86" t="s">
        <v>56</v>
      </c>
      <c r="B175" s="95"/>
      <c r="C175" s="95"/>
      <c r="D175" s="23"/>
      <c r="E175" s="35"/>
      <c r="F175" s="23"/>
      <c r="G175" s="279"/>
      <c r="H175" s="63"/>
      <c r="I175" s="63"/>
      <c r="J175" s="63"/>
      <c r="K175" s="63"/>
      <c r="L175" s="26"/>
    </row>
    <row r="176" spans="1:12" s="39" customFormat="1" ht="24.75" customHeight="1">
      <c r="A176" s="33" t="s">
        <v>32</v>
      </c>
      <c r="B176" s="94">
        <v>0</v>
      </c>
      <c r="C176" s="94">
        <v>0</v>
      </c>
      <c r="D176" s="11">
        <f t="shared" si="2"/>
        <v>0</v>
      </c>
      <c r="E176" s="12"/>
      <c r="F176" s="11">
        <v>242568.69</v>
      </c>
      <c r="G176" s="282"/>
      <c r="H176" s="79"/>
      <c r="I176" s="79"/>
      <c r="J176" s="79"/>
      <c r="K176" s="79"/>
      <c r="L176" s="26"/>
    </row>
    <row r="177" spans="1:12" s="128" customFormat="1" ht="30" customHeight="1">
      <c r="A177" s="169" t="s">
        <v>101</v>
      </c>
      <c r="B177" s="166">
        <f>B176</f>
        <v>0</v>
      </c>
      <c r="C177" s="166">
        <f>C176</f>
        <v>0</v>
      </c>
      <c r="D177" s="219">
        <f t="shared" si="2"/>
        <v>0</v>
      </c>
      <c r="E177" s="168"/>
      <c r="F177" s="167">
        <f>F176</f>
        <v>242568.69</v>
      </c>
      <c r="G177" s="88"/>
      <c r="H177" s="88"/>
      <c r="I177" s="88"/>
      <c r="J177" s="88"/>
      <c r="K177" s="88"/>
      <c r="L177" s="99"/>
    </row>
    <row r="178" spans="1:12" s="127" customFormat="1" ht="34.5" customHeight="1">
      <c r="A178" s="199" t="s">
        <v>49</v>
      </c>
      <c r="B178" s="197">
        <f>SUM(B177)</f>
        <v>0</v>
      </c>
      <c r="C178" s="197">
        <f>SUM(C177)</f>
        <v>0</v>
      </c>
      <c r="D178" s="197">
        <f t="shared" si="2"/>
        <v>0</v>
      </c>
      <c r="E178" s="198"/>
      <c r="F178" s="197">
        <f>SUM(F177)</f>
        <v>242568.69</v>
      </c>
      <c r="G178" s="152"/>
      <c r="H178" s="152"/>
      <c r="I178" s="152"/>
      <c r="J178" s="152"/>
      <c r="K178" s="152"/>
      <c r="L178" s="26"/>
    </row>
    <row r="179" spans="1:12" s="39" customFormat="1" ht="30" customHeight="1">
      <c r="A179" s="33" t="s">
        <v>57</v>
      </c>
      <c r="B179" s="94"/>
      <c r="C179" s="94"/>
      <c r="D179" s="21"/>
      <c r="E179" s="32"/>
      <c r="F179" s="21"/>
      <c r="G179" s="34"/>
      <c r="H179" s="34"/>
      <c r="I179" s="34"/>
      <c r="J179" s="34"/>
      <c r="K179" s="34"/>
      <c r="L179" s="26"/>
    </row>
    <row r="180" spans="1:12" s="39" customFormat="1" ht="24.75" customHeight="1">
      <c r="A180" s="33" t="s">
        <v>27</v>
      </c>
      <c r="B180" s="94">
        <v>480000</v>
      </c>
      <c r="C180" s="94">
        <v>383271.63</v>
      </c>
      <c r="D180" s="11">
        <f aca="true" t="shared" si="4" ref="D180:D253">B180-C180</f>
        <v>96728.37</v>
      </c>
      <c r="E180" s="12">
        <f>C180/B180*100</f>
        <v>79.84825625</v>
      </c>
      <c r="F180" s="11">
        <v>473956.39</v>
      </c>
      <c r="G180" s="26"/>
      <c r="H180" s="26"/>
      <c r="I180" s="26"/>
      <c r="J180" s="26"/>
      <c r="K180" s="26"/>
      <c r="L180" s="26"/>
    </row>
    <row r="181" spans="1:12" s="126" customFormat="1" ht="30" customHeight="1">
      <c r="A181" s="129" t="s">
        <v>98</v>
      </c>
      <c r="B181" s="108">
        <f>B180</f>
        <v>480000</v>
      </c>
      <c r="C181" s="108">
        <f>C180</f>
        <v>383271.63</v>
      </c>
      <c r="D181" s="109">
        <f t="shared" si="4"/>
        <v>96728.37</v>
      </c>
      <c r="E181" s="110">
        <f>C181/B181*100</f>
        <v>79.84825625</v>
      </c>
      <c r="F181" s="109">
        <f>F180</f>
        <v>473956.39</v>
      </c>
      <c r="G181" s="26"/>
      <c r="H181" s="26"/>
      <c r="I181" s="26"/>
      <c r="J181" s="26"/>
      <c r="K181" s="26"/>
      <c r="L181" s="26"/>
    </row>
    <row r="182" spans="1:12" s="127" customFormat="1" ht="34.5" customHeight="1">
      <c r="A182" s="195" t="s">
        <v>50</v>
      </c>
      <c r="B182" s="196">
        <f>B181</f>
        <v>480000</v>
      </c>
      <c r="C182" s="196">
        <f>C181</f>
        <v>383271.63</v>
      </c>
      <c r="D182" s="197">
        <f t="shared" si="4"/>
        <v>96728.37</v>
      </c>
      <c r="E182" s="198">
        <f>C182/B182*100</f>
        <v>79.84825625</v>
      </c>
      <c r="F182" s="197">
        <f>F181</f>
        <v>473956.39</v>
      </c>
      <c r="G182" s="26"/>
      <c r="H182" s="26"/>
      <c r="I182" s="26"/>
      <c r="J182" s="26"/>
      <c r="K182" s="26"/>
      <c r="L182" s="26"/>
    </row>
    <row r="183" spans="1:12" s="39" customFormat="1" ht="34.5" customHeight="1">
      <c r="A183" s="33" t="s">
        <v>70</v>
      </c>
      <c r="B183" s="94"/>
      <c r="C183" s="94"/>
      <c r="D183" s="21"/>
      <c r="E183" s="32"/>
      <c r="F183" s="21"/>
      <c r="G183" s="26"/>
      <c r="H183" s="26"/>
      <c r="I183" s="26"/>
      <c r="J183" s="26"/>
      <c r="K183" s="26"/>
      <c r="L183" s="26"/>
    </row>
    <row r="184" spans="1:11" s="100" customFormat="1" ht="24.75" customHeight="1">
      <c r="A184" s="31" t="s">
        <v>81</v>
      </c>
      <c r="B184" s="21">
        <v>0</v>
      </c>
      <c r="C184" s="94">
        <v>0</v>
      </c>
      <c r="D184" s="21">
        <f t="shared" si="4"/>
        <v>0</v>
      </c>
      <c r="E184" s="32"/>
      <c r="F184" s="21">
        <v>37971.57</v>
      </c>
      <c r="G184" s="40"/>
      <c r="H184" s="40"/>
      <c r="I184" s="40"/>
      <c r="J184" s="40"/>
      <c r="K184" s="40"/>
    </row>
    <row r="185" spans="1:11" s="100" customFormat="1" ht="24.75" customHeight="1">
      <c r="A185" s="31" t="s">
        <v>77</v>
      </c>
      <c r="B185" s="21">
        <v>0</v>
      </c>
      <c r="C185" s="94">
        <v>0</v>
      </c>
      <c r="D185" s="21">
        <f t="shared" si="4"/>
        <v>0</v>
      </c>
      <c r="E185" s="32"/>
      <c r="F185" s="21">
        <v>302097.63</v>
      </c>
      <c r="G185" s="40"/>
      <c r="H185" s="40"/>
      <c r="I185" s="40"/>
      <c r="J185" s="40"/>
      <c r="K185" s="40"/>
    </row>
    <row r="186" spans="1:12" s="126" customFormat="1" ht="30" customHeight="1">
      <c r="A186" s="174" t="s">
        <v>101</v>
      </c>
      <c r="B186" s="166">
        <f>SUM(B184,B185)</f>
        <v>0</v>
      </c>
      <c r="C186" s="166">
        <f>SUM(C184,C185)</f>
        <v>0</v>
      </c>
      <c r="D186" s="167">
        <f t="shared" si="4"/>
        <v>0</v>
      </c>
      <c r="E186" s="168"/>
      <c r="F186" s="167">
        <f>SUM(F184:F185)</f>
        <v>340069.2</v>
      </c>
      <c r="G186" s="40"/>
      <c r="H186" s="40"/>
      <c r="I186" s="40"/>
      <c r="J186" s="40"/>
      <c r="K186" s="40"/>
      <c r="L186" s="100"/>
    </row>
    <row r="187" spans="1:12" s="127" customFormat="1" ht="34.5" customHeight="1">
      <c r="A187" s="195" t="s">
        <v>51</v>
      </c>
      <c r="B187" s="196">
        <f>SUM(B186)</f>
        <v>0</v>
      </c>
      <c r="C187" s="196">
        <f>SUM(C186)</f>
        <v>0</v>
      </c>
      <c r="D187" s="197">
        <f t="shared" si="4"/>
        <v>0</v>
      </c>
      <c r="E187" s="198"/>
      <c r="F187" s="197">
        <f>SUM(F186)</f>
        <v>340069.2</v>
      </c>
      <c r="G187" s="40"/>
      <c r="H187" s="40"/>
      <c r="I187" s="40"/>
      <c r="J187" s="40"/>
      <c r="K187" s="40"/>
      <c r="L187" s="100"/>
    </row>
    <row r="188" spans="1:12" s="39" customFormat="1" ht="30" customHeight="1">
      <c r="A188" s="33" t="s">
        <v>68</v>
      </c>
      <c r="B188" s="94"/>
      <c r="C188" s="94"/>
      <c r="D188" s="21"/>
      <c r="E188" s="32"/>
      <c r="F188" s="21"/>
      <c r="G188" s="26"/>
      <c r="H188" s="26"/>
      <c r="I188" s="26"/>
      <c r="J188" s="26"/>
      <c r="K188" s="26"/>
      <c r="L188" s="100"/>
    </row>
    <row r="189" spans="1:12" s="39" customFormat="1" ht="24.75" customHeight="1">
      <c r="A189" s="62" t="s">
        <v>19</v>
      </c>
      <c r="B189" s="95">
        <v>10000</v>
      </c>
      <c r="C189" s="95">
        <v>0</v>
      </c>
      <c r="D189" s="14">
        <f t="shared" si="4"/>
        <v>10000</v>
      </c>
      <c r="E189" s="15">
        <f aca="true" t="shared" si="5" ref="E189:E196">C189/B189*100</f>
        <v>0</v>
      </c>
      <c r="F189" s="14">
        <v>0</v>
      </c>
      <c r="G189" s="26"/>
      <c r="H189" s="26"/>
      <c r="I189" s="26"/>
      <c r="J189" s="26"/>
      <c r="K189" s="26"/>
      <c r="L189" s="100"/>
    </row>
    <row r="190" spans="1:12" s="39" customFormat="1" ht="24.75" customHeight="1">
      <c r="A190" s="62" t="s">
        <v>20</v>
      </c>
      <c r="B190" s="95">
        <v>10000</v>
      </c>
      <c r="C190" s="95">
        <v>0</v>
      </c>
      <c r="D190" s="14">
        <f t="shared" si="4"/>
        <v>10000</v>
      </c>
      <c r="E190" s="15">
        <f t="shared" si="5"/>
        <v>0</v>
      </c>
      <c r="F190" s="14">
        <v>6900.3</v>
      </c>
      <c r="G190" s="26"/>
      <c r="H190" s="26"/>
      <c r="I190" s="26"/>
      <c r="J190" s="26"/>
      <c r="K190" s="26"/>
      <c r="L190" s="100"/>
    </row>
    <row r="191" spans="1:12" s="39" customFormat="1" ht="24.75" customHeight="1">
      <c r="A191" s="31" t="s">
        <v>22</v>
      </c>
      <c r="B191" s="94">
        <v>20000</v>
      </c>
      <c r="C191" s="94">
        <f>C193</f>
        <v>2919.03</v>
      </c>
      <c r="D191" s="11">
        <f t="shared" si="4"/>
        <v>17080.97</v>
      </c>
      <c r="E191" s="12">
        <f t="shared" si="5"/>
        <v>14.59515</v>
      </c>
      <c r="F191" s="11">
        <v>29986.27</v>
      </c>
      <c r="G191" s="26"/>
      <c r="H191" s="26"/>
      <c r="I191" s="26"/>
      <c r="J191" s="26"/>
      <c r="K191" s="26"/>
      <c r="L191" s="100"/>
    </row>
    <row r="192" spans="1:12" s="89" customFormat="1" ht="19.5" customHeight="1">
      <c r="A192" s="73" t="s">
        <v>111</v>
      </c>
      <c r="B192" s="92"/>
      <c r="C192" s="92"/>
      <c r="D192" s="48"/>
      <c r="E192" s="50"/>
      <c r="F192" s="48"/>
      <c r="G192" s="99"/>
      <c r="H192" s="99"/>
      <c r="I192" s="99"/>
      <c r="J192" s="99"/>
      <c r="K192" s="99"/>
      <c r="L192" s="142"/>
    </row>
    <row r="193" spans="1:12" s="89" customFormat="1" ht="19.5" customHeight="1">
      <c r="A193" s="73" t="s">
        <v>660</v>
      </c>
      <c r="B193" s="92"/>
      <c r="C193" s="92">
        <v>2919.03</v>
      </c>
      <c r="D193" s="48"/>
      <c r="E193" s="50"/>
      <c r="F193" s="48"/>
      <c r="G193" s="99"/>
      <c r="H193" s="99"/>
      <c r="I193" s="99"/>
      <c r="J193" s="99"/>
      <c r="K193" s="99"/>
      <c r="L193" s="142"/>
    </row>
    <row r="194" spans="1:12" s="39" customFormat="1" ht="24.75" customHeight="1">
      <c r="A194" s="31" t="s">
        <v>24</v>
      </c>
      <c r="B194" s="94">
        <v>10000</v>
      </c>
      <c r="C194" s="94">
        <v>0</v>
      </c>
      <c r="D194" s="11">
        <f t="shared" si="4"/>
        <v>10000</v>
      </c>
      <c r="E194" s="12">
        <f t="shared" si="5"/>
        <v>0</v>
      </c>
      <c r="F194" s="11">
        <v>7922.73</v>
      </c>
      <c r="G194" s="26"/>
      <c r="H194" s="26"/>
      <c r="I194" s="26"/>
      <c r="J194" s="26"/>
      <c r="K194" s="26"/>
      <c r="L194" s="100"/>
    </row>
    <row r="195" spans="1:12" s="126" customFormat="1" ht="30" customHeight="1">
      <c r="A195" s="169" t="s">
        <v>97</v>
      </c>
      <c r="B195" s="166">
        <f>SUM(B189,B190,B191,B194)</f>
        <v>50000</v>
      </c>
      <c r="C195" s="166">
        <f>SUM(C189,C190,C191,C194)</f>
        <v>2919.03</v>
      </c>
      <c r="D195" s="167">
        <f t="shared" si="4"/>
        <v>47080.97</v>
      </c>
      <c r="E195" s="168">
        <f t="shared" si="5"/>
        <v>5.8380600000000005</v>
      </c>
      <c r="F195" s="167">
        <f>SUM(F189:F194)</f>
        <v>44809.3</v>
      </c>
      <c r="G195" s="26"/>
      <c r="H195" s="26"/>
      <c r="I195" s="26"/>
      <c r="J195" s="26"/>
      <c r="K195" s="26"/>
      <c r="L195" s="100"/>
    </row>
    <row r="196" spans="1:12" s="220" customFormat="1" ht="34.5" customHeight="1">
      <c r="A196" s="199" t="s">
        <v>59</v>
      </c>
      <c r="B196" s="197">
        <f>SUM(B195)</f>
        <v>50000</v>
      </c>
      <c r="C196" s="197">
        <f>SUM(C195)</f>
        <v>2919.03</v>
      </c>
      <c r="D196" s="197">
        <f t="shared" si="4"/>
        <v>47080.97</v>
      </c>
      <c r="E196" s="198">
        <f t="shared" si="5"/>
        <v>5.8380600000000005</v>
      </c>
      <c r="F196" s="197">
        <f>SUM(F195)</f>
        <v>44809.3</v>
      </c>
      <c r="G196" s="99"/>
      <c r="H196" s="99"/>
      <c r="I196" s="99"/>
      <c r="J196" s="99"/>
      <c r="K196" s="99"/>
      <c r="L196" s="99"/>
    </row>
    <row r="197" spans="1:12" s="137" customFormat="1" ht="45" customHeight="1">
      <c r="A197" s="62" t="s">
        <v>563</v>
      </c>
      <c r="B197" s="95"/>
      <c r="C197" s="95"/>
      <c r="D197" s="187"/>
      <c r="E197" s="15"/>
      <c r="F197" s="251"/>
      <c r="G197" s="280"/>
      <c r="H197" s="146"/>
      <c r="I197" s="146"/>
      <c r="J197" s="146"/>
      <c r="K197" s="146"/>
      <c r="L197" s="34"/>
    </row>
    <row r="198" spans="1:12" s="138" customFormat="1" ht="24.75" customHeight="1">
      <c r="A198" s="62" t="s">
        <v>19</v>
      </c>
      <c r="B198" s="23">
        <v>0</v>
      </c>
      <c r="C198" s="23">
        <v>0</v>
      </c>
      <c r="D198" s="23">
        <f t="shared" si="4"/>
        <v>0</v>
      </c>
      <c r="E198" s="35"/>
      <c r="F198" s="23">
        <v>1968</v>
      </c>
      <c r="G198" s="147"/>
      <c r="H198" s="72"/>
      <c r="I198" s="72"/>
      <c r="J198" s="72"/>
      <c r="K198" s="72"/>
      <c r="L198" s="72"/>
    </row>
    <row r="199" spans="1:12" s="145" customFormat="1" ht="24.75" customHeight="1">
      <c r="A199" s="62" t="s">
        <v>20</v>
      </c>
      <c r="B199" s="23">
        <v>0</v>
      </c>
      <c r="C199" s="23">
        <v>0</v>
      </c>
      <c r="D199" s="23">
        <f t="shared" si="4"/>
        <v>0</v>
      </c>
      <c r="E199" s="35"/>
      <c r="F199" s="23">
        <v>15129</v>
      </c>
      <c r="G199" s="157"/>
      <c r="H199" s="158"/>
      <c r="I199" s="158"/>
      <c r="J199" s="158"/>
      <c r="K199" s="158"/>
      <c r="L199" s="158"/>
    </row>
    <row r="200" spans="1:12" s="145" customFormat="1" ht="24.75" customHeight="1">
      <c r="A200" s="62" t="s">
        <v>22</v>
      </c>
      <c r="B200" s="23">
        <v>0</v>
      </c>
      <c r="C200" s="23">
        <v>0</v>
      </c>
      <c r="D200" s="23">
        <f t="shared" si="4"/>
        <v>0</v>
      </c>
      <c r="E200" s="35"/>
      <c r="F200" s="23">
        <v>4860.06</v>
      </c>
      <c r="G200" s="157"/>
      <c r="H200" s="158"/>
      <c r="I200" s="158"/>
      <c r="J200" s="158"/>
      <c r="K200" s="158"/>
      <c r="L200" s="158"/>
    </row>
    <row r="201" spans="1:12" s="145" customFormat="1" ht="24.75" customHeight="1">
      <c r="A201" s="62" t="s">
        <v>24</v>
      </c>
      <c r="B201" s="23">
        <v>0</v>
      </c>
      <c r="C201" s="23">
        <v>0</v>
      </c>
      <c r="D201" s="23">
        <f t="shared" si="4"/>
        <v>0</v>
      </c>
      <c r="E201" s="35"/>
      <c r="F201" s="23">
        <v>17777.19</v>
      </c>
      <c r="G201" s="157"/>
      <c r="H201" s="158"/>
      <c r="I201" s="158"/>
      <c r="J201" s="158"/>
      <c r="K201" s="158"/>
      <c r="L201" s="158"/>
    </row>
    <row r="202" spans="1:12" s="145" customFormat="1" ht="24.75" customHeight="1">
      <c r="A202" s="62" t="s">
        <v>132</v>
      </c>
      <c r="B202" s="23">
        <v>0</v>
      </c>
      <c r="C202" s="23">
        <v>0</v>
      </c>
      <c r="D202" s="23">
        <f t="shared" si="4"/>
        <v>0</v>
      </c>
      <c r="E202" s="35"/>
      <c r="F202" s="23">
        <v>10636</v>
      </c>
      <c r="G202" s="157"/>
      <c r="H202" s="158"/>
      <c r="I202" s="158"/>
      <c r="J202" s="158"/>
      <c r="K202" s="158"/>
      <c r="L202" s="158"/>
    </row>
    <row r="203" spans="1:12" s="140" customFormat="1" ht="24.75" customHeight="1">
      <c r="A203" s="286" t="s">
        <v>25</v>
      </c>
      <c r="B203" s="23">
        <v>0</v>
      </c>
      <c r="C203" s="23">
        <v>0</v>
      </c>
      <c r="D203" s="23">
        <f t="shared" si="4"/>
        <v>0</v>
      </c>
      <c r="E203" s="35"/>
      <c r="F203" s="23">
        <v>46970</v>
      </c>
      <c r="G203" s="26"/>
      <c r="H203" s="26"/>
      <c r="I203" s="26"/>
      <c r="J203" s="26"/>
      <c r="K203" s="26"/>
      <c r="L203" s="40"/>
    </row>
    <row r="204" spans="1:12" s="141" customFormat="1" ht="34.5" customHeight="1">
      <c r="A204" s="195" t="s">
        <v>131</v>
      </c>
      <c r="B204" s="197">
        <f>SUM(B197)</f>
        <v>0</v>
      </c>
      <c r="C204" s="196">
        <f>SUM(C198+C199+C200+C201+C202+C203)</f>
        <v>0</v>
      </c>
      <c r="D204" s="197">
        <f t="shared" si="4"/>
        <v>0</v>
      </c>
      <c r="E204" s="198"/>
      <c r="F204" s="197">
        <f>SUM(F198:F203)</f>
        <v>97340.25</v>
      </c>
      <c r="G204" s="148"/>
      <c r="H204" s="148"/>
      <c r="I204" s="148"/>
      <c r="J204" s="148"/>
      <c r="K204" s="148"/>
      <c r="L204" s="34"/>
    </row>
    <row r="205" spans="1:12" s="39" customFormat="1" ht="30" customHeight="1">
      <c r="A205" s="33" t="s">
        <v>54</v>
      </c>
      <c r="B205" s="94"/>
      <c r="C205" s="94"/>
      <c r="D205" s="21"/>
      <c r="E205" s="35"/>
      <c r="F205" s="23"/>
      <c r="G205" s="26"/>
      <c r="H205" s="26"/>
      <c r="I205" s="26"/>
      <c r="J205" s="26"/>
      <c r="K205" s="26"/>
      <c r="L205" s="100"/>
    </row>
    <row r="206" spans="1:12" s="39" customFormat="1" ht="24.75" customHeight="1">
      <c r="A206" s="33" t="s">
        <v>82</v>
      </c>
      <c r="B206" s="94">
        <v>260000</v>
      </c>
      <c r="C206" s="94">
        <v>256068.96</v>
      </c>
      <c r="D206" s="11">
        <f t="shared" si="4"/>
        <v>3931.040000000008</v>
      </c>
      <c r="E206" s="12">
        <f>C206/B206*100</f>
        <v>98.48806153846154</v>
      </c>
      <c r="F206" s="11">
        <v>157587.24</v>
      </c>
      <c r="G206" s="26"/>
      <c r="H206" s="26"/>
      <c r="I206" s="26"/>
      <c r="J206" s="26"/>
      <c r="K206" s="26"/>
      <c r="L206" s="100"/>
    </row>
    <row r="207" spans="1:12" s="126" customFormat="1" ht="30" customHeight="1">
      <c r="A207" s="129" t="s">
        <v>98</v>
      </c>
      <c r="B207" s="108">
        <f>B206</f>
        <v>260000</v>
      </c>
      <c r="C207" s="108">
        <f>C206</f>
        <v>256068.96</v>
      </c>
      <c r="D207" s="167">
        <f t="shared" si="4"/>
        <v>3931.040000000008</v>
      </c>
      <c r="E207" s="168">
        <f>C207/B207*100</f>
        <v>98.48806153846154</v>
      </c>
      <c r="F207" s="167">
        <f>F206</f>
        <v>157587.24</v>
      </c>
      <c r="G207" s="26"/>
      <c r="H207" s="26"/>
      <c r="I207" s="26"/>
      <c r="J207" s="26"/>
      <c r="K207" s="26"/>
      <c r="L207" s="100"/>
    </row>
    <row r="208" spans="1:12" s="127" customFormat="1" ht="34.5" customHeight="1">
      <c r="A208" s="195" t="s">
        <v>55</v>
      </c>
      <c r="B208" s="196">
        <f>B207</f>
        <v>260000</v>
      </c>
      <c r="C208" s="196">
        <f>C207</f>
        <v>256068.96</v>
      </c>
      <c r="D208" s="197">
        <f t="shared" si="4"/>
        <v>3931.040000000008</v>
      </c>
      <c r="E208" s="198">
        <f>C208/B208*100</f>
        <v>98.48806153846154</v>
      </c>
      <c r="F208" s="197">
        <f>F207</f>
        <v>157587.24</v>
      </c>
      <c r="G208" s="26"/>
      <c r="H208" s="26"/>
      <c r="I208" s="26"/>
      <c r="J208" s="26"/>
      <c r="K208" s="26"/>
      <c r="L208" s="100"/>
    </row>
    <row r="209" spans="1:12" s="2" customFormat="1" ht="45" customHeight="1">
      <c r="A209" s="33" t="s">
        <v>615</v>
      </c>
      <c r="B209" s="94"/>
      <c r="C209" s="94"/>
      <c r="D209" s="21"/>
      <c r="E209" s="12"/>
      <c r="F209" s="11"/>
      <c r="G209" s="99"/>
      <c r="H209" s="99"/>
      <c r="I209" s="99"/>
      <c r="J209" s="99"/>
      <c r="K209" s="99"/>
      <c r="L209" s="99"/>
    </row>
    <row r="210" spans="1:12" s="39" customFormat="1" ht="24.75" customHeight="1">
      <c r="A210" s="33" t="s">
        <v>9</v>
      </c>
      <c r="B210" s="94">
        <v>5000</v>
      </c>
      <c r="C210" s="94">
        <v>150</v>
      </c>
      <c r="D210" s="21">
        <f t="shared" si="4"/>
        <v>4850</v>
      </c>
      <c r="E210" s="32">
        <f>C210/B210*100</f>
        <v>3</v>
      </c>
      <c r="F210" s="21">
        <v>0</v>
      </c>
      <c r="G210" s="100"/>
      <c r="H210" s="100"/>
      <c r="I210" s="100"/>
      <c r="J210" s="100"/>
      <c r="K210" s="100"/>
      <c r="L210" s="100"/>
    </row>
    <row r="211" spans="1:12" s="126" customFormat="1" ht="30" customHeight="1">
      <c r="A211" s="174" t="s">
        <v>95</v>
      </c>
      <c r="B211" s="166">
        <f>SUM(B210)</f>
        <v>5000</v>
      </c>
      <c r="C211" s="166">
        <f>SUM(C210)</f>
        <v>150</v>
      </c>
      <c r="D211" s="167">
        <f t="shared" si="4"/>
        <v>4850</v>
      </c>
      <c r="E211" s="168">
        <f>C211/B211*100</f>
        <v>3</v>
      </c>
      <c r="F211" s="167">
        <f>SUM(F210)</f>
        <v>0</v>
      </c>
      <c r="G211" s="100"/>
      <c r="H211" s="100"/>
      <c r="I211" s="100"/>
      <c r="J211" s="100"/>
      <c r="K211" s="100"/>
      <c r="L211" s="100"/>
    </row>
    <row r="212" spans="1:12" ht="24.75" customHeight="1">
      <c r="A212" s="62" t="s">
        <v>19</v>
      </c>
      <c r="B212" s="23">
        <v>25000</v>
      </c>
      <c r="C212" s="23">
        <v>0</v>
      </c>
      <c r="D212" s="23">
        <f t="shared" si="4"/>
        <v>25000</v>
      </c>
      <c r="E212" s="35">
        <f>C212/B212*100</f>
        <v>0</v>
      </c>
      <c r="F212" s="23">
        <v>26325</v>
      </c>
      <c r="G212" s="100"/>
      <c r="H212" s="100"/>
      <c r="I212" s="100"/>
      <c r="J212" s="100"/>
      <c r="K212" s="100"/>
      <c r="L212" s="100"/>
    </row>
    <row r="213" spans="1:12" s="2" customFormat="1" ht="24.75" customHeight="1">
      <c r="A213" s="33" t="s">
        <v>20</v>
      </c>
      <c r="B213" s="21">
        <v>30000</v>
      </c>
      <c r="C213" s="94">
        <v>0</v>
      </c>
      <c r="D213" s="217">
        <f t="shared" si="4"/>
        <v>30000</v>
      </c>
      <c r="E213" s="32">
        <f>C213/B213*100</f>
        <v>0</v>
      </c>
      <c r="F213" s="21">
        <v>30757.71</v>
      </c>
      <c r="G213" s="99"/>
      <c r="H213" s="99"/>
      <c r="I213" s="99"/>
      <c r="J213" s="99"/>
      <c r="K213" s="99"/>
      <c r="L213" s="99"/>
    </row>
    <row r="214" spans="1:12" ht="24.75" customHeight="1">
      <c r="A214" s="33" t="s">
        <v>22</v>
      </c>
      <c r="B214" s="94">
        <v>0</v>
      </c>
      <c r="C214" s="94">
        <v>0</v>
      </c>
      <c r="D214" s="21">
        <f t="shared" si="4"/>
        <v>0</v>
      </c>
      <c r="E214" s="32"/>
      <c r="F214" s="21">
        <v>6920.49</v>
      </c>
      <c r="G214" s="100"/>
      <c r="H214" s="100"/>
      <c r="I214" s="100"/>
      <c r="J214" s="100"/>
      <c r="K214" s="100"/>
      <c r="L214" s="100"/>
    </row>
    <row r="215" spans="1:12" ht="24.75" customHeight="1">
      <c r="A215" s="33" t="s">
        <v>24</v>
      </c>
      <c r="B215" s="94">
        <v>15000</v>
      </c>
      <c r="C215" s="94">
        <v>0</v>
      </c>
      <c r="D215" s="21">
        <f t="shared" si="4"/>
        <v>15000</v>
      </c>
      <c r="E215" s="32">
        <f>C215/B215*100</f>
        <v>0</v>
      </c>
      <c r="F215" s="21">
        <v>6096.48</v>
      </c>
      <c r="G215" s="100"/>
      <c r="H215" s="100"/>
      <c r="I215" s="100"/>
      <c r="J215" s="100"/>
      <c r="K215" s="100"/>
      <c r="L215" s="100"/>
    </row>
    <row r="216" spans="1:12" s="130" customFormat="1" ht="30" customHeight="1">
      <c r="A216" s="174" t="s">
        <v>97</v>
      </c>
      <c r="B216" s="166">
        <f>SUM(B212,B213,B214,B215)</f>
        <v>70000</v>
      </c>
      <c r="C216" s="166">
        <f>SUM(C212,C213,C214,C215)</f>
        <v>0</v>
      </c>
      <c r="D216" s="167">
        <f t="shared" si="4"/>
        <v>70000</v>
      </c>
      <c r="E216" s="110">
        <f>C216/B216*100</f>
        <v>0</v>
      </c>
      <c r="F216" s="167">
        <f>SUM(F212:F215)</f>
        <v>70099.68</v>
      </c>
      <c r="G216" s="100"/>
      <c r="H216" s="100"/>
      <c r="I216" s="100"/>
      <c r="J216" s="100"/>
      <c r="K216" s="100"/>
      <c r="L216" s="100"/>
    </row>
    <row r="217" spans="1:6" s="135" customFormat="1" ht="24.75" customHeight="1">
      <c r="A217" s="189" t="s">
        <v>120</v>
      </c>
      <c r="B217" s="190">
        <f>SUM(B219,B221)</f>
        <v>97043</v>
      </c>
      <c r="C217" s="191">
        <f>SUM(C218:C221)</f>
        <v>47043</v>
      </c>
      <c r="D217" s="252">
        <f t="shared" si="4"/>
        <v>50000</v>
      </c>
      <c r="E217" s="12">
        <f>C217/B217*100</f>
        <v>48.47644858464804</v>
      </c>
      <c r="F217" s="193">
        <v>52695.15</v>
      </c>
    </row>
    <row r="218" spans="1:6" s="135" customFormat="1" ht="19.5" customHeight="1">
      <c r="A218" s="176" t="s">
        <v>501</v>
      </c>
      <c r="B218" s="287" t="s">
        <v>499</v>
      </c>
      <c r="C218" s="178">
        <v>47043</v>
      </c>
      <c r="D218" s="97"/>
      <c r="E218" s="50"/>
      <c r="F218" s="180"/>
    </row>
    <row r="219" spans="1:6" s="135" customFormat="1" ht="19.5" customHeight="1">
      <c r="A219" s="176"/>
      <c r="B219" s="177">
        <v>50000</v>
      </c>
      <c r="C219" s="178"/>
      <c r="D219" s="97"/>
      <c r="E219" s="50"/>
      <c r="F219" s="180"/>
    </row>
    <row r="220" spans="1:6" s="135" customFormat="1" ht="19.5" customHeight="1">
      <c r="A220" s="176"/>
      <c r="B220" s="287" t="s">
        <v>500</v>
      </c>
      <c r="C220" s="178"/>
      <c r="D220" s="206"/>
      <c r="E220" s="50"/>
      <c r="F220" s="180"/>
    </row>
    <row r="221" spans="1:6" s="135" customFormat="1" ht="19.5" customHeight="1">
      <c r="A221" s="176"/>
      <c r="B221" s="177">
        <v>47043</v>
      </c>
      <c r="C221" s="178"/>
      <c r="D221" s="254"/>
      <c r="E221" s="54"/>
      <c r="F221" s="180"/>
    </row>
    <row r="222" spans="1:6" s="136" customFormat="1" ht="30" customHeight="1">
      <c r="A222" s="181" t="s">
        <v>121</v>
      </c>
      <c r="B222" s="182">
        <f>SUM(B217)</f>
        <v>97043</v>
      </c>
      <c r="C222" s="214">
        <f>SUM(C217)</f>
        <v>47043</v>
      </c>
      <c r="D222" s="182">
        <f t="shared" si="4"/>
        <v>50000</v>
      </c>
      <c r="E222" s="183">
        <f>C222/B222*100</f>
        <v>48.47644858464804</v>
      </c>
      <c r="F222" s="182">
        <f>SUM(F217)</f>
        <v>52695.15</v>
      </c>
    </row>
    <row r="223" spans="1:11" ht="24.75" customHeight="1">
      <c r="A223" s="33" t="s">
        <v>25</v>
      </c>
      <c r="B223" s="94">
        <f>SUM(B225,B227)</f>
        <v>29687.260000000002</v>
      </c>
      <c r="C223" s="94">
        <f>C224</f>
        <v>8682.69</v>
      </c>
      <c r="D223" s="21">
        <f t="shared" si="4"/>
        <v>21004.57</v>
      </c>
      <c r="E223" s="32">
        <f>C223/B223*100</f>
        <v>29.24719222993297</v>
      </c>
      <c r="F223" s="21">
        <v>13337.95</v>
      </c>
      <c r="G223" s="100"/>
      <c r="H223" s="100"/>
      <c r="I223" s="100"/>
      <c r="J223" s="100"/>
      <c r="K223" s="100"/>
    </row>
    <row r="224" spans="1:12" s="89" customFormat="1" ht="19.5" customHeight="1">
      <c r="A224" s="57" t="s">
        <v>26</v>
      </c>
      <c r="B224" s="287" t="s">
        <v>499</v>
      </c>
      <c r="C224" s="92">
        <v>8682.69</v>
      </c>
      <c r="D224" s="58"/>
      <c r="E224" s="74"/>
      <c r="F224" s="58"/>
      <c r="G224" s="142"/>
      <c r="H224" s="142"/>
      <c r="I224" s="142"/>
      <c r="J224" s="142"/>
      <c r="K224" s="142"/>
      <c r="L224" s="142"/>
    </row>
    <row r="225" spans="1:12" s="89" customFormat="1" ht="19.5" customHeight="1">
      <c r="A225" s="57"/>
      <c r="B225" s="177">
        <v>25000</v>
      </c>
      <c r="C225" s="92"/>
      <c r="D225" s="58"/>
      <c r="E225" s="74"/>
      <c r="F225" s="58"/>
      <c r="G225" s="142"/>
      <c r="H225" s="142"/>
      <c r="I225" s="142"/>
      <c r="J225" s="142"/>
      <c r="K225" s="142"/>
      <c r="L225" s="142"/>
    </row>
    <row r="226" spans="1:12" s="89" customFormat="1" ht="19.5" customHeight="1">
      <c r="A226" s="57"/>
      <c r="B226" s="287" t="s">
        <v>500</v>
      </c>
      <c r="C226" s="92"/>
      <c r="D226" s="58"/>
      <c r="E226" s="74"/>
      <c r="F226" s="58"/>
      <c r="G226" s="142"/>
      <c r="H226" s="142"/>
      <c r="I226" s="142"/>
      <c r="J226" s="142"/>
      <c r="K226" s="142"/>
      <c r="L226" s="142"/>
    </row>
    <row r="227" spans="1:12" s="89" customFormat="1" ht="19.5" customHeight="1">
      <c r="A227" s="57"/>
      <c r="B227" s="177">
        <v>4687.26</v>
      </c>
      <c r="C227" s="92"/>
      <c r="D227" s="58"/>
      <c r="E227" s="74"/>
      <c r="F227" s="58"/>
      <c r="G227" s="142"/>
      <c r="H227" s="142"/>
      <c r="I227" s="142"/>
      <c r="J227" s="142"/>
      <c r="K227" s="142"/>
      <c r="L227" s="142"/>
    </row>
    <row r="228" spans="1:12" s="130" customFormat="1" ht="30" customHeight="1">
      <c r="A228" s="174" t="s">
        <v>98</v>
      </c>
      <c r="B228" s="166">
        <f>B223</f>
        <v>29687.260000000002</v>
      </c>
      <c r="C228" s="166">
        <f>C223</f>
        <v>8682.69</v>
      </c>
      <c r="D228" s="167">
        <f t="shared" si="4"/>
        <v>21004.57</v>
      </c>
      <c r="E228" s="168">
        <f>C228/B228*100</f>
        <v>29.24719222993297</v>
      </c>
      <c r="F228" s="167">
        <f>F223</f>
        <v>13337.95</v>
      </c>
      <c r="G228" s="100"/>
      <c r="H228" s="100"/>
      <c r="I228" s="100"/>
      <c r="J228" s="100"/>
      <c r="K228" s="100"/>
      <c r="L228" s="159"/>
    </row>
    <row r="229" spans="1:11" ht="24.75" customHeight="1">
      <c r="A229" s="43" t="s">
        <v>32</v>
      </c>
      <c r="B229" s="91">
        <v>0</v>
      </c>
      <c r="C229" s="91">
        <v>0</v>
      </c>
      <c r="D229" s="21">
        <f t="shared" si="4"/>
        <v>0</v>
      </c>
      <c r="E229" s="38"/>
      <c r="F229" s="37">
        <v>45000</v>
      </c>
      <c r="G229" s="100"/>
      <c r="H229" s="100"/>
      <c r="I229" s="100"/>
      <c r="J229" s="100"/>
      <c r="K229" s="100"/>
    </row>
    <row r="230" spans="1:12" s="130" customFormat="1" ht="30" customHeight="1">
      <c r="A230" s="174" t="s">
        <v>166</v>
      </c>
      <c r="B230" s="166">
        <f>SUM(B229)</f>
        <v>0</v>
      </c>
      <c r="C230" s="166">
        <f>SUM(C229)</f>
        <v>0</v>
      </c>
      <c r="D230" s="167">
        <f t="shared" si="4"/>
        <v>0</v>
      </c>
      <c r="E230" s="168"/>
      <c r="F230" s="167">
        <f>SUM(F229)</f>
        <v>45000</v>
      </c>
      <c r="G230" s="100"/>
      <c r="H230" s="100"/>
      <c r="I230" s="100"/>
      <c r="J230" s="100"/>
      <c r="K230" s="100"/>
      <c r="L230" s="159"/>
    </row>
    <row r="231" spans="1:12" s="131" customFormat="1" ht="34.5" customHeight="1">
      <c r="A231" s="297" t="s">
        <v>114</v>
      </c>
      <c r="B231" s="201">
        <f>SUM(B211,B216,B228,B222,B230)</f>
        <v>201730.26</v>
      </c>
      <c r="C231" s="201">
        <f>SUM(C211,C216,C228,C222,C230)</f>
        <v>55875.69</v>
      </c>
      <c r="D231" s="201">
        <f t="shared" si="4"/>
        <v>145854.57</v>
      </c>
      <c r="E231" s="202">
        <f>C231/B231*100</f>
        <v>27.698219394551916</v>
      </c>
      <c r="F231" s="201">
        <f>SUM(F211,F216,F228,F222,F230)</f>
        <v>181132.78</v>
      </c>
      <c r="G231" s="100"/>
      <c r="H231" s="100"/>
      <c r="I231" s="100"/>
      <c r="J231" s="100"/>
      <c r="K231" s="100"/>
      <c r="L231" s="159"/>
    </row>
    <row r="232" spans="1:12" s="39" customFormat="1" ht="34.5" customHeight="1">
      <c r="A232" s="43" t="s">
        <v>84</v>
      </c>
      <c r="B232" s="91"/>
      <c r="C232" s="91"/>
      <c r="D232" s="37"/>
      <c r="E232" s="67"/>
      <c r="F232" s="66"/>
      <c r="G232" s="26"/>
      <c r="H232" s="26"/>
      <c r="I232" s="26"/>
      <c r="J232" s="26"/>
      <c r="K232" s="26"/>
      <c r="L232" s="100"/>
    </row>
    <row r="233" spans="1:12" s="39" customFormat="1" ht="24.75" customHeight="1">
      <c r="A233" s="33" t="s">
        <v>83</v>
      </c>
      <c r="B233" s="94">
        <v>880000</v>
      </c>
      <c r="C233" s="94">
        <f>SUM(C234:C236)</f>
        <v>118420.19</v>
      </c>
      <c r="D233" s="21">
        <f t="shared" si="4"/>
        <v>761579.81</v>
      </c>
      <c r="E233" s="32">
        <f>C233/B233*100</f>
        <v>13.456839772727273</v>
      </c>
      <c r="F233" s="21">
        <v>1137517.05</v>
      </c>
      <c r="G233" s="26"/>
      <c r="H233" s="26"/>
      <c r="I233" s="26"/>
      <c r="J233" s="26"/>
      <c r="K233" s="26"/>
      <c r="L233" s="100"/>
    </row>
    <row r="234" spans="1:12" s="89" customFormat="1" ht="21.75" customHeight="1">
      <c r="A234" s="57" t="s">
        <v>597</v>
      </c>
      <c r="B234" s="92"/>
      <c r="C234" s="92">
        <v>29703</v>
      </c>
      <c r="D234" s="58"/>
      <c r="E234" s="74"/>
      <c r="F234" s="58"/>
      <c r="G234" s="99"/>
      <c r="H234" s="99"/>
      <c r="I234" s="99"/>
      <c r="J234" s="99"/>
      <c r="K234" s="99"/>
      <c r="L234" s="142"/>
    </row>
    <row r="235" spans="1:12" s="89" customFormat="1" ht="21.75" customHeight="1">
      <c r="A235" s="57" t="s">
        <v>661</v>
      </c>
      <c r="B235" s="92"/>
      <c r="C235" s="92">
        <v>38260.28</v>
      </c>
      <c r="D235" s="58"/>
      <c r="E235" s="74"/>
      <c r="F235" s="58"/>
      <c r="G235" s="99"/>
      <c r="H235" s="99"/>
      <c r="I235" s="99"/>
      <c r="J235" s="99"/>
      <c r="K235" s="99"/>
      <c r="L235" s="142"/>
    </row>
    <row r="236" spans="1:12" s="89" customFormat="1" ht="21.75" customHeight="1">
      <c r="A236" s="57" t="s">
        <v>662</v>
      </c>
      <c r="B236" s="92"/>
      <c r="C236" s="92">
        <v>50456.91</v>
      </c>
      <c r="D236" s="58"/>
      <c r="E236" s="74"/>
      <c r="F236" s="58"/>
      <c r="G236" s="99"/>
      <c r="H236" s="99"/>
      <c r="I236" s="99"/>
      <c r="J236" s="99"/>
      <c r="K236" s="99"/>
      <c r="L236" s="142"/>
    </row>
    <row r="237" spans="1:12" s="39" customFormat="1" ht="24.75" customHeight="1">
      <c r="A237" s="33" t="s">
        <v>86</v>
      </c>
      <c r="B237" s="94">
        <v>10000000</v>
      </c>
      <c r="C237" s="94">
        <f>SUM(C238:C240)</f>
        <v>1261409.5899999999</v>
      </c>
      <c r="D237" s="21">
        <f t="shared" si="4"/>
        <v>8738590.41</v>
      </c>
      <c r="E237" s="32">
        <f>C237/B237*100</f>
        <v>12.614095899999999</v>
      </c>
      <c r="F237" s="21">
        <v>9994236.27</v>
      </c>
      <c r="G237" s="26"/>
      <c r="H237" s="26"/>
      <c r="I237" s="26"/>
      <c r="J237" s="26"/>
      <c r="K237" s="26"/>
      <c r="L237" s="100"/>
    </row>
    <row r="238" spans="1:12" s="89" customFormat="1" ht="19.5" customHeight="1">
      <c r="A238" s="57" t="s">
        <v>597</v>
      </c>
      <c r="B238" s="92"/>
      <c r="C238" s="92">
        <v>428431.8</v>
      </c>
      <c r="D238" s="58"/>
      <c r="E238" s="74"/>
      <c r="F238" s="58"/>
      <c r="G238" s="99"/>
      <c r="H238" s="99"/>
      <c r="I238" s="99"/>
      <c r="J238" s="99"/>
      <c r="K238" s="99"/>
      <c r="L238" s="142"/>
    </row>
    <row r="239" spans="1:12" s="89" customFormat="1" ht="19.5" customHeight="1">
      <c r="A239" s="57" t="s">
        <v>661</v>
      </c>
      <c r="B239" s="92"/>
      <c r="C239" s="92">
        <v>344341.86</v>
      </c>
      <c r="D239" s="58"/>
      <c r="E239" s="74"/>
      <c r="F239" s="58"/>
      <c r="G239" s="99"/>
      <c r="H239" s="99"/>
      <c r="I239" s="99"/>
      <c r="J239" s="99"/>
      <c r="K239" s="99"/>
      <c r="L239" s="142"/>
    </row>
    <row r="240" spans="1:12" s="89" customFormat="1" ht="19.5" customHeight="1">
      <c r="A240" s="57" t="s">
        <v>662</v>
      </c>
      <c r="B240" s="92"/>
      <c r="C240" s="92">
        <v>488635.93</v>
      </c>
      <c r="D240" s="58"/>
      <c r="E240" s="74"/>
      <c r="F240" s="58"/>
      <c r="G240" s="99"/>
      <c r="H240" s="99"/>
      <c r="I240" s="99"/>
      <c r="J240" s="99"/>
      <c r="K240" s="99"/>
      <c r="L240" s="142"/>
    </row>
    <row r="241" spans="1:12" s="127" customFormat="1" ht="30" customHeight="1">
      <c r="A241" s="174" t="s">
        <v>101</v>
      </c>
      <c r="B241" s="166">
        <f>SUM(B233,B237)</f>
        <v>10880000</v>
      </c>
      <c r="C241" s="166">
        <f>SUM(C233,C237)</f>
        <v>1379829.7799999998</v>
      </c>
      <c r="D241" s="167">
        <f t="shared" si="4"/>
        <v>9500170.22</v>
      </c>
      <c r="E241" s="168">
        <f>C241/B241*100</f>
        <v>12.68225900735294</v>
      </c>
      <c r="F241" s="167">
        <f>SUM(F233:F237)</f>
        <v>11131753.32</v>
      </c>
      <c r="G241" s="26"/>
      <c r="H241" s="26"/>
      <c r="I241" s="26"/>
      <c r="J241" s="26"/>
      <c r="K241" s="26"/>
      <c r="L241" s="100"/>
    </row>
    <row r="242" spans="1:12" s="39" customFormat="1" ht="24.75" customHeight="1">
      <c r="A242" s="33" t="s">
        <v>122</v>
      </c>
      <c r="B242" s="94">
        <v>20000</v>
      </c>
      <c r="C242" s="94">
        <f>SUM(C243:C245)</f>
        <v>3406.91</v>
      </c>
      <c r="D242" s="21">
        <f t="shared" si="4"/>
        <v>16593.09</v>
      </c>
      <c r="E242" s="32">
        <f>C242/B242*100</f>
        <v>17.03455</v>
      </c>
      <c r="F242" s="21">
        <v>36936.83</v>
      </c>
      <c r="G242" s="26"/>
      <c r="H242" s="26"/>
      <c r="I242" s="26"/>
      <c r="J242" s="26"/>
      <c r="K242" s="26"/>
      <c r="L242" s="100"/>
    </row>
    <row r="243" spans="1:12" s="89" customFormat="1" ht="19.5" customHeight="1">
      <c r="A243" s="57" t="s">
        <v>597</v>
      </c>
      <c r="B243" s="92"/>
      <c r="C243" s="92">
        <v>1755.38</v>
      </c>
      <c r="D243" s="58"/>
      <c r="E243" s="74"/>
      <c r="F243" s="58"/>
      <c r="G243" s="99"/>
      <c r="H243" s="99"/>
      <c r="I243" s="99"/>
      <c r="J243" s="99"/>
      <c r="K243" s="99"/>
      <c r="L243" s="142"/>
    </row>
    <row r="244" spans="1:12" s="89" customFormat="1" ht="19.5" customHeight="1">
      <c r="A244" s="57" t="s">
        <v>661</v>
      </c>
      <c r="B244" s="92"/>
      <c r="C244" s="92">
        <v>437.25</v>
      </c>
      <c r="D244" s="58"/>
      <c r="E244" s="74"/>
      <c r="F244" s="58"/>
      <c r="G244" s="99"/>
      <c r="H244" s="99"/>
      <c r="I244" s="99"/>
      <c r="J244" s="99"/>
      <c r="K244" s="99"/>
      <c r="L244" s="142"/>
    </row>
    <row r="245" spans="1:12" s="89" customFormat="1" ht="19.5" customHeight="1">
      <c r="A245" s="57" t="s">
        <v>662</v>
      </c>
      <c r="B245" s="92"/>
      <c r="C245" s="92">
        <v>1214.28</v>
      </c>
      <c r="D245" s="58"/>
      <c r="E245" s="74"/>
      <c r="F245" s="58"/>
      <c r="G245" s="99"/>
      <c r="H245" s="99"/>
      <c r="I245" s="99"/>
      <c r="J245" s="99"/>
      <c r="K245" s="99"/>
      <c r="L245" s="142"/>
    </row>
    <row r="246" spans="1:12" s="39" customFormat="1" ht="24.75" customHeight="1">
      <c r="A246" s="33" t="s">
        <v>78</v>
      </c>
      <c r="B246" s="94">
        <v>320000</v>
      </c>
      <c r="C246" s="94">
        <f>SUM(C247:C249)</f>
        <v>41014.19</v>
      </c>
      <c r="D246" s="21">
        <f t="shared" si="4"/>
        <v>278985.81</v>
      </c>
      <c r="E246" s="32">
        <f>C246/B246*100</f>
        <v>12.816934374999999</v>
      </c>
      <c r="F246" s="21">
        <v>318197.46</v>
      </c>
      <c r="G246" s="26"/>
      <c r="H246" s="26"/>
      <c r="I246" s="26"/>
      <c r="J246" s="26"/>
      <c r="K246" s="26"/>
      <c r="L246" s="100"/>
    </row>
    <row r="247" spans="1:12" s="89" customFormat="1" ht="19.5" customHeight="1">
      <c r="A247" s="57" t="s">
        <v>597</v>
      </c>
      <c r="B247" s="92"/>
      <c r="C247" s="92">
        <v>25319.33</v>
      </c>
      <c r="D247" s="58"/>
      <c r="E247" s="74"/>
      <c r="F247" s="58"/>
      <c r="G247" s="99"/>
      <c r="H247" s="99"/>
      <c r="I247" s="99"/>
      <c r="J247" s="99"/>
      <c r="K247" s="99"/>
      <c r="L247" s="142"/>
    </row>
    <row r="248" spans="1:12" s="89" customFormat="1" ht="19.5" customHeight="1">
      <c r="A248" s="57" t="s">
        <v>661</v>
      </c>
      <c r="B248" s="92"/>
      <c r="C248" s="92">
        <v>3935.56</v>
      </c>
      <c r="D248" s="58"/>
      <c r="E248" s="74"/>
      <c r="F248" s="58"/>
      <c r="G248" s="99"/>
      <c r="H248" s="99"/>
      <c r="I248" s="99"/>
      <c r="J248" s="99"/>
      <c r="K248" s="99"/>
      <c r="L248" s="142"/>
    </row>
    <row r="249" spans="1:12" s="89" customFormat="1" ht="19.5" customHeight="1">
      <c r="A249" s="57" t="s">
        <v>662</v>
      </c>
      <c r="B249" s="92"/>
      <c r="C249" s="92">
        <v>11759.3</v>
      </c>
      <c r="D249" s="58"/>
      <c r="E249" s="74"/>
      <c r="F249" s="58"/>
      <c r="G249" s="99"/>
      <c r="H249" s="99"/>
      <c r="I249" s="99"/>
      <c r="J249" s="99"/>
      <c r="K249" s="99"/>
      <c r="L249" s="142"/>
    </row>
    <row r="250" spans="1:12" s="125" customFormat="1" ht="30" customHeight="1">
      <c r="A250" s="169" t="s">
        <v>104</v>
      </c>
      <c r="B250" s="166">
        <f>B242+B246</f>
        <v>340000</v>
      </c>
      <c r="C250" s="166">
        <f>C242+C246</f>
        <v>44421.100000000006</v>
      </c>
      <c r="D250" s="167">
        <f t="shared" si="4"/>
        <v>295578.9</v>
      </c>
      <c r="E250" s="168">
        <f>C250/B250*100</f>
        <v>13.065029411764709</v>
      </c>
      <c r="F250" s="167">
        <f>F242+F246</f>
        <v>355134.29000000004</v>
      </c>
      <c r="G250" s="152"/>
      <c r="H250" s="152"/>
      <c r="I250" s="152"/>
      <c r="J250" s="152"/>
      <c r="K250" s="152"/>
      <c r="L250" s="155"/>
    </row>
    <row r="251" spans="1:12" s="127" customFormat="1" ht="34.5" customHeight="1">
      <c r="A251" s="195" t="s">
        <v>85</v>
      </c>
      <c r="B251" s="196">
        <f>SUM(B241+B250)</f>
        <v>11220000</v>
      </c>
      <c r="C251" s="196">
        <f>SUM(C241+C250)</f>
        <v>1424250.88</v>
      </c>
      <c r="D251" s="197">
        <f t="shared" si="4"/>
        <v>9795749.120000001</v>
      </c>
      <c r="E251" s="198">
        <f>C251/B251*100</f>
        <v>12.693858110516935</v>
      </c>
      <c r="F251" s="197">
        <f>SUM(F241+F250)</f>
        <v>11486887.61</v>
      </c>
      <c r="G251" s="26"/>
      <c r="H251" s="26"/>
      <c r="I251" s="26"/>
      <c r="J251" s="26"/>
      <c r="K251" s="26"/>
      <c r="L251" s="100"/>
    </row>
    <row r="252" spans="1:12" s="39" customFormat="1" ht="39.75" customHeight="1">
      <c r="A252" s="43" t="s">
        <v>126</v>
      </c>
      <c r="B252" s="91"/>
      <c r="C252" s="91"/>
      <c r="D252" s="37"/>
      <c r="E252" s="67"/>
      <c r="F252" s="66"/>
      <c r="G252" s="26"/>
      <c r="H252" s="26"/>
      <c r="I252" s="26"/>
      <c r="J252" s="26"/>
      <c r="K252" s="26"/>
      <c r="L252" s="100"/>
    </row>
    <row r="253" spans="1:12" s="39" customFormat="1" ht="24.75" customHeight="1">
      <c r="A253" s="33" t="s">
        <v>83</v>
      </c>
      <c r="B253" s="94">
        <v>1580000</v>
      </c>
      <c r="C253" s="94">
        <f>SUM(C254:C268)</f>
        <v>1010837.8400000002</v>
      </c>
      <c r="D253" s="21">
        <f t="shared" si="4"/>
        <v>569162.1599999998</v>
      </c>
      <c r="E253" s="32">
        <f>C253/B253*100</f>
        <v>63.977078481012676</v>
      </c>
      <c r="F253" s="21">
        <v>0</v>
      </c>
      <c r="G253" s="26"/>
      <c r="H253" s="26"/>
      <c r="I253" s="26"/>
      <c r="J253" s="26"/>
      <c r="K253" s="26"/>
      <c r="L253" s="100"/>
    </row>
    <row r="254" spans="1:12" s="89" customFormat="1" ht="19.5" customHeight="1">
      <c r="A254" s="57" t="s">
        <v>539</v>
      </c>
      <c r="B254" s="92"/>
      <c r="C254" s="92">
        <v>55878.67</v>
      </c>
      <c r="D254" s="58"/>
      <c r="E254" s="74"/>
      <c r="F254" s="58"/>
      <c r="G254" s="99"/>
      <c r="H254" s="99"/>
      <c r="I254" s="99"/>
      <c r="J254" s="99"/>
      <c r="K254" s="99"/>
      <c r="L254" s="142"/>
    </row>
    <row r="255" spans="1:12" s="89" customFormat="1" ht="19.5" customHeight="1">
      <c r="A255" s="57" t="s">
        <v>540</v>
      </c>
      <c r="B255" s="92"/>
      <c r="C255" s="92">
        <v>73236.54</v>
      </c>
      <c r="D255" s="58"/>
      <c r="E255" s="74"/>
      <c r="F255" s="58"/>
      <c r="G255" s="99"/>
      <c r="H255" s="99"/>
      <c r="I255" s="99"/>
      <c r="J255" s="99"/>
      <c r="K255" s="99"/>
      <c r="L255" s="142"/>
    </row>
    <row r="256" spans="1:12" s="89" customFormat="1" ht="19.5" customHeight="1">
      <c r="A256" s="57" t="s">
        <v>541</v>
      </c>
      <c r="B256" s="92"/>
      <c r="C256" s="92">
        <v>78929.89</v>
      </c>
      <c r="D256" s="58"/>
      <c r="E256" s="74"/>
      <c r="F256" s="58"/>
      <c r="G256" s="99"/>
      <c r="H256" s="99"/>
      <c r="I256" s="99"/>
      <c r="J256" s="99"/>
      <c r="K256" s="99"/>
      <c r="L256" s="142"/>
    </row>
    <row r="257" spans="1:12" s="89" customFormat="1" ht="19.5" customHeight="1">
      <c r="A257" s="57" t="s">
        <v>542</v>
      </c>
      <c r="B257" s="92"/>
      <c r="C257" s="92">
        <v>61568.11</v>
      </c>
      <c r="D257" s="58"/>
      <c r="E257" s="74"/>
      <c r="F257" s="58"/>
      <c r="G257" s="99"/>
      <c r="H257" s="99"/>
      <c r="I257" s="99"/>
      <c r="J257" s="99"/>
      <c r="K257" s="99"/>
      <c r="L257" s="142"/>
    </row>
    <row r="258" spans="1:12" s="89" customFormat="1" ht="19.5" customHeight="1">
      <c r="A258" s="57" t="s">
        <v>543</v>
      </c>
      <c r="B258" s="92"/>
      <c r="C258" s="92">
        <v>82966.33</v>
      </c>
      <c r="D258" s="58"/>
      <c r="E258" s="74"/>
      <c r="F258" s="58"/>
      <c r="G258" s="99"/>
      <c r="H258" s="99"/>
      <c r="I258" s="99"/>
      <c r="J258" s="99"/>
      <c r="K258" s="99"/>
      <c r="L258" s="142"/>
    </row>
    <row r="259" spans="1:12" s="89" customFormat="1" ht="19.5" customHeight="1">
      <c r="A259" s="57" t="s">
        <v>544</v>
      </c>
      <c r="B259" s="92"/>
      <c r="C259" s="92">
        <v>62723.99</v>
      </c>
      <c r="D259" s="58"/>
      <c r="E259" s="74"/>
      <c r="F259" s="58"/>
      <c r="G259" s="99"/>
      <c r="H259" s="99"/>
      <c r="I259" s="99"/>
      <c r="J259" s="99"/>
      <c r="K259" s="99"/>
      <c r="L259" s="142"/>
    </row>
    <row r="260" spans="1:12" s="89" customFormat="1" ht="19.5" customHeight="1">
      <c r="A260" s="57" t="s">
        <v>545</v>
      </c>
      <c r="B260" s="92"/>
      <c r="C260" s="92">
        <v>98842.7</v>
      </c>
      <c r="D260" s="58"/>
      <c r="E260" s="74"/>
      <c r="F260" s="58"/>
      <c r="G260" s="99"/>
      <c r="H260" s="99"/>
      <c r="I260" s="99"/>
      <c r="J260" s="99"/>
      <c r="K260" s="99"/>
      <c r="L260" s="142"/>
    </row>
    <row r="261" spans="1:12" s="89" customFormat="1" ht="19.5" customHeight="1">
      <c r="A261" s="57" t="s">
        <v>262</v>
      </c>
      <c r="B261" s="92"/>
      <c r="C261" s="92">
        <v>85337.52</v>
      </c>
      <c r="D261" s="58"/>
      <c r="E261" s="74"/>
      <c r="F261" s="58"/>
      <c r="G261" s="99"/>
      <c r="H261" s="99"/>
      <c r="I261" s="99"/>
      <c r="J261" s="99"/>
      <c r="K261" s="99"/>
      <c r="L261" s="142"/>
    </row>
    <row r="262" spans="1:12" s="89" customFormat="1" ht="19.5" customHeight="1">
      <c r="A262" s="61" t="s">
        <v>546</v>
      </c>
      <c r="B262" s="93"/>
      <c r="C262" s="93">
        <v>99410.15</v>
      </c>
      <c r="D262" s="59"/>
      <c r="E262" s="76"/>
      <c r="F262" s="59"/>
      <c r="G262" s="99"/>
      <c r="H262" s="99"/>
      <c r="I262" s="99"/>
      <c r="J262" s="99"/>
      <c r="K262" s="99"/>
      <c r="L262" s="142"/>
    </row>
    <row r="263" spans="1:12" s="89" customFormat="1" ht="19.5" customHeight="1">
      <c r="A263" s="57" t="s">
        <v>598</v>
      </c>
      <c r="B263" s="92"/>
      <c r="C263" s="92">
        <v>32763.15</v>
      </c>
      <c r="D263" s="58"/>
      <c r="E263" s="74"/>
      <c r="F263" s="58"/>
      <c r="G263" s="99"/>
      <c r="H263" s="99"/>
      <c r="I263" s="99"/>
      <c r="J263" s="99"/>
      <c r="K263" s="99"/>
      <c r="L263" s="142"/>
    </row>
    <row r="264" spans="1:12" s="89" customFormat="1" ht="19.5" customHeight="1">
      <c r="A264" s="57" t="s">
        <v>599</v>
      </c>
      <c r="B264" s="92"/>
      <c r="C264" s="92">
        <v>49037.18</v>
      </c>
      <c r="D264" s="58"/>
      <c r="E264" s="74"/>
      <c r="F264" s="58"/>
      <c r="G264" s="99"/>
      <c r="H264" s="99"/>
      <c r="I264" s="99"/>
      <c r="J264" s="99"/>
      <c r="K264" s="99"/>
      <c r="L264" s="142"/>
    </row>
    <row r="265" spans="1:12" s="89" customFormat="1" ht="19.5" customHeight="1">
      <c r="A265" s="57" t="s">
        <v>600</v>
      </c>
      <c r="B265" s="92"/>
      <c r="C265" s="92">
        <v>64196.19</v>
      </c>
      <c r="D265" s="58"/>
      <c r="E265" s="74"/>
      <c r="F265" s="58"/>
      <c r="G265" s="99"/>
      <c r="H265" s="99"/>
      <c r="I265" s="99"/>
      <c r="J265" s="99"/>
      <c r="K265" s="99"/>
      <c r="L265" s="142"/>
    </row>
    <row r="266" spans="1:12" s="89" customFormat="1" ht="19.5" customHeight="1">
      <c r="A266" s="57" t="s">
        <v>601</v>
      </c>
      <c r="B266" s="92"/>
      <c r="C266" s="92">
        <v>38113.14</v>
      </c>
      <c r="D266" s="58"/>
      <c r="E266" s="74"/>
      <c r="F266" s="58"/>
      <c r="G266" s="99"/>
      <c r="H266" s="99"/>
      <c r="I266" s="99"/>
      <c r="J266" s="99"/>
      <c r="K266" s="99"/>
      <c r="L266" s="142"/>
    </row>
    <row r="267" spans="1:12" s="89" customFormat="1" ht="19.5" customHeight="1">
      <c r="A267" s="57" t="s">
        <v>602</v>
      </c>
      <c r="B267" s="92"/>
      <c r="C267" s="92">
        <v>51379.8</v>
      </c>
      <c r="D267" s="58"/>
      <c r="E267" s="74"/>
      <c r="F267" s="58"/>
      <c r="G267" s="99"/>
      <c r="H267" s="99"/>
      <c r="I267" s="99"/>
      <c r="J267" s="99"/>
      <c r="K267" s="99"/>
      <c r="L267" s="142"/>
    </row>
    <row r="268" spans="1:12" s="89" customFormat="1" ht="19.5" customHeight="1">
      <c r="A268" s="57" t="s">
        <v>603</v>
      </c>
      <c r="B268" s="92"/>
      <c r="C268" s="92">
        <v>76454.48</v>
      </c>
      <c r="D268" s="58"/>
      <c r="E268" s="74"/>
      <c r="F268" s="58"/>
      <c r="G268" s="99"/>
      <c r="H268" s="99"/>
      <c r="I268" s="99"/>
      <c r="J268" s="99"/>
      <c r="K268" s="99"/>
      <c r="L268" s="142"/>
    </row>
    <row r="269" spans="1:12" s="39" customFormat="1" ht="24.75" customHeight="1">
      <c r="A269" s="33" t="s">
        <v>86</v>
      </c>
      <c r="B269" s="94">
        <v>7125000</v>
      </c>
      <c r="C269" s="94">
        <f>SUM(C270:C284)</f>
        <v>8086702.72</v>
      </c>
      <c r="D269" s="21">
        <f>B269-C269</f>
        <v>-961702.7199999997</v>
      </c>
      <c r="E269" s="32">
        <f>C269/B269*100</f>
        <v>113.4975820350877</v>
      </c>
      <c r="F269" s="21">
        <v>0</v>
      </c>
      <c r="G269" s="26"/>
      <c r="H269" s="26"/>
      <c r="I269" s="26"/>
      <c r="J269" s="26"/>
      <c r="K269" s="26"/>
      <c r="L269" s="100"/>
    </row>
    <row r="270" spans="1:12" s="89" customFormat="1" ht="19.5" customHeight="1">
      <c r="A270" s="57" t="s">
        <v>539</v>
      </c>
      <c r="B270" s="92"/>
      <c r="C270" s="92">
        <v>447029.61</v>
      </c>
      <c r="D270" s="367" t="s">
        <v>164</v>
      </c>
      <c r="E270" s="74"/>
      <c r="F270" s="58"/>
      <c r="G270" s="99"/>
      <c r="H270" s="99"/>
      <c r="I270" s="99"/>
      <c r="J270" s="99"/>
      <c r="K270" s="99"/>
      <c r="L270" s="142"/>
    </row>
    <row r="271" spans="1:12" s="89" customFormat="1" ht="19.5" customHeight="1">
      <c r="A271" s="57" t="s">
        <v>540</v>
      </c>
      <c r="B271" s="92"/>
      <c r="C271" s="92">
        <v>585892.24</v>
      </c>
      <c r="D271" s="367"/>
      <c r="E271" s="74"/>
      <c r="F271" s="58"/>
      <c r="G271" s="99"/>
      <c r="H271" s="99"/>
      <c r="I271" s="99"/>
      <c r="J271" s="99"/>
      <c r="K271" s="99"/>
      <c r="L271" s="142"/>
    </row>
    <row r="272" spans="1:12" s="89" customFormat="1" ht="19.5" customHeight="1">
      <c r="A272" s="57" t="s">
        <v>541</v>
      </c>
      <c r="B272" s="92"/>
      <c r="C272" s="92">
        <v>631439.25</v>
      </c>
      <c r="D272" s="58"/>
      <c r="E272" s="74"/>
      <c r="F272" s="58"/>
      <c r="G272" s="99"/>
      <c r="H272" s="99"/>
      <c r="I272" s="99"/>
      <c r="J272" s="99"/>
      <c r="K272" s="99"/>
      <c r="L272" s="142"/>
    </row>
    <row r="273" spans="1:12" s="89" customFormat="1" ht="19.5" customHeight="1">
      <c r="A273" s="57" t="s">
        <v>542</v>
      </c>
      <c r="B273" s="92"/>
      <c r="C273" s="92">
        <v>492544.91</v>
      </c>
      <c r="D273" s="58"/>
      <c r="E273" s="74"/>
      <c r="F273" s="58"/>
      <c r="G273" s="99"/>
      <c r="H273" s="99"/>
      <c r="I273" s="99"/>
      <c r="J273" s="99"/>
      <c r="K273" s="99"/>
      <c r="L273" s="142"/>
    </row>
    <row r="274" spans="1:12" s="89" customFormat="1" ht="19.5" customHeight="1">
      <c r="A274" s="57" t="s">
        <v>543</v>
      </c>
      <c r="B274" s="92"/>
      <c r="C274" s="92">
        <v>663730.32</v>
      </c>
      <c r="D274" s="58"/>
      <c r="E274" s="74"/>
      <c r="F274" s="58"/>
      <c r="G274" s="99"/>
      <c r="H274" s="99"/>
      <c r="I274" s="99"/>
      <c r="J274" s="99"/>
      <c r="K274" s="99"/>
      <c r="L274" s="142"/>
    </row>
    <row r="275" spans="1:12" s="89" customFormat="1" ht="19.5" customHeight="1">
      <c r="A275" s="57" t="s">
        <v>544</v>
      </c>
      <c r="B275" s="92"/>
      <c r="C275" s="92">
        <v>501791.97</v>
      </c>
      <c r="D275" s="58"/>
      <c r="E275" s="74"/>
      <c r="F275" s="58"/>
      <c r="G275" s="99"/>
      <c r="H275" s="99"/>
      <c r="I275" s="99"/>
      <c r="J275" s="99"/>
      <c r="K275" s="99"/>
      <c r="L275" s="142"/>
    </row>
    <row r="276" spans="1:12" s="89" customFormat="1" ht="19.5" customHeight="1">
      <c r="A276" s="57" t="s">
        <v>545</v>
      </c>
      <c r="B276" s="92"/>
      <c r="C276" s="92">
        <v>790741.61</v>
      </c>
      <c r="D276" s="58"/>
      <c r="E276" s="74"/>
      <c r="F276" s="58"/>
      <c r="G276" s="99"/>
      <c r="H276" s="99"/>
      <c r="I276" s="99"/>
      <c r="J276" s="99"/>
      <c r="K276" s="99"/>
      <c r="L276" s="142"/>
    </row>
    <row r="277" spans="1:12" s="89" customFormat="1" ht="19.5" customHeight="1">
      <c r="A277" s="57" t="s">
        <v>262</v>
      </c>
      <c r="B277" s="92"/>
      <c r="C277" s="92">
        <v>682700.17</v>
      </c>
      <c r="D277" s="58"/>
      <c r="E277" s="74"/>
      <c r="F277" s="58"/>
      <c r="G277" s="99"/>
      <c r="H277" s="99"/>
      <c r="I277" s="99"/>
      <c r="J277" s="99"/>
      <c r="K277" s="99"/>
      <c r="L277" s="142"/>
    </row>
    <row r="278" spans="1:12" s="89" customFormat="1" ht="19.5" customHeight="1">
      <c r="A278" s="57" t="s">
        <v>546</v>
      </c>
      <c r="B278" s="92"/>
      <c r="C278" s="92">
        <v>795281.14</v>
      </c>
      <c r="D278" s="58"/>
      <c r="E278" s="74"/>
      <c r="F278" s="58"/>
      <c r="G278" s="99"/>
      <c r="H278" s="99"/>
      <c r="I278" s="99"/>
      <c r="J278" s="99"/>
      <c r="K278" s="99"/>
      <c r="L278" s="142"/>
    </row>
    <row r="279" spans="1:12" s="89" customFormat="1" ht="19.5" customHeight="1">
      <c r="A279" s="57" t="s">
        <v>598</v>
      </c>
      <c r="B279" s="92"/>
      <c r="C279" s="92">
        <v>262105.12</v>
      </c>
      <c r="D279" s="58"/>
      <c r="E279" s="74"/>
      <c r="F279" s="58"/>
      <c r="G279" s="99"/>
      <c r="H279" s="99"/>
      <c r="I279" s="99"/>
      <c r="J279" s="99"/>
      <c r="K279" s="99"/>
      <c r="L279" s="142"/>
    </row>
    <row r="280" spans="1:12" s="89" customFormat="1" ht="19.5" customHeight="1">
      <c r="A280" s="57" t="s">
        <v>599</v>
      </c>
      <c r="B280" s="92"/>
      <c r="C280" s="92">
        <v>392297.55</v>
      </c>
      <c r="D280" s="58"/>
      <c r="E280" s="74"/>
      <c r="F280" s="58"/>
      <c r="G280" s="99"/>
      <c r="H280" s="99"/>
      <c r="I280" s="99"/>
      <c r="J280" s="99"/>
      <c r="K280" s="99"/>
      <c r="L280" s="142"/>
    </row>
    <row r="281" spans="1:12" s="89" customFormat="1" ht="19.5" customHeight="1">
      <c r="A281" s="57" t="s">
        <v>600</v>
      </c>
      <c r="B281" s="92"/>
      <c r="C281" s="92">
        <v>513569.62</v>
      </c>
      <c r="D281" s="58"/>
      <c r="E281" s="74"/>
      <c r="F281" s="58"/>
      <c r="G281" s="99"/>
      <c r="H281" s="99"/>
      <c r="I281" s="99"/>
      <c r="J281" s="99"/>
      <c r="K281" s="99"/>
      <c r="L281" s="142"/>
    </row>
    <row r="282" spans="1:12" s="89" customFormat="1" ht="19.5" customHeight="1">
      <c r="A282" s="57" t="s">
        <v>601</v>
      </c>
      <c r="B282" s="92"/>
      <c r="C282" s="92">
        <v>304905.3</v>
      </c>
      <c r="D282" s="58"/>
      <c r="E282" s="74"/>
      <c r="F282" s="58"/>
      <c r="G282" s="99"/>
      <c r="H282" s="99"/>
      <c r="I282" s="99"/>
      <c r="J282" s="99"/>
      <c r="K282" s="99"/>
      <c r="L282" s="142"/>
    </row>
    <row r="283" spans="1:12" s="89" customFormat="1" ht="19.5" customHeight="1">
      <c r="A283" s="57" t="s">
        <v>602</v>
      </c>
      <c r="B283" s="92"/>
      <c r="C283" s="92">
        <v>411038.08</v>
      </c>
      <c r="D283" s="58"/>
      <c r="E283" s="74"/>
      <c r="F283" s="58"/>
      <c r="G283" s="99"/>
      <c r="H283" s="99"/>
      <c r="I283" s="99"/>
      <c r="J283" s="99"/>
      <c r="K283" s="99"/>
      <c r="L283" s="142"/>
    </row>
    <row r="284" spans="1:12" s="89" customFormat="1" ht="19.5" customHeight="1">
      <c r="A284" s="57" t="s">
        <v>603</v>
      </c>
      <c r="B284" s="92"/>
      <c r="C284" s="92">
        <v>611635.83</v>
      </c>
      <c r="D284" s="58"/>
      <c r="E284" s="74"/>
      <c r="F284" s="58"/>
      <c r="G284" s="99"/>
      <c r="H284" s="99"/>
      <c r="I284" s="99"/>
      <c r="J284" s="99"/>
      <c r="K284" s="99"/>
      <c r="L284" s="142"/>
    </row>
    <row r="285" spans="1:12" s="127" customFormat="1" ht="30" customHeight="1">
      <c r="A285" s="169" t="s">
        <v>101</v>
      </c>
      <c r="B285" s="167">
        <f>SUM(B253,B269)</f>
        <v>8705000</v>
      </c>
      <c r="C285" s="167">
        <f>SUM(C253,C269)</f>
        <v>9097540.56</v>
      </c>
      <c r="D285" s="167">
        <f>B285-C285</f>
        <v>-392540.5600000005</v>
      </c>
      <c r="E285" s="168">
        <f>C285/B285*100</f>
        <v>104.5093688684664</v>
      </c>
      <c r="F285" s="167">
        <f>SUM(F253:F269)</f>
        <v>0</v>
      </c>
      <c r="G285" s="26"/>
      <c r="H285" s="26"/>
      <c r="I285" s="26"/>
      <c r="J285" s="26"/>
      <c r="K285" s="26"/>
      <c r="L285" s="100"/>
    </row>
    <row r="286" spans="1:12" s="39" customFormat="1" ht="24.75" customHeight="1">
      <c r="A286" s="33" t="s">
        <v>502</v>
      </c>
      <c r="B286" s="94">
        <v>84000</v>
      </c>
      <c r="C286" s="94">
        <f>SUM(C287:C298)</f>
        <v>82842.16</v>
      </c>
      <c r="D286" s="21">
        <f>B286-C286</f>
        <v>1157.8399999999965</v>
      </c>
      <c r="E286" s="32">
        <f>C286/B286*100</f>
        <v>98.62161904761905</v>
      </c>
      <c r="F286" s="21">
        <v>0</v>
      </c>
      <c r="G286" s="26"/>
      <c r="H286" s="26"/>
      <c r="I286" s="26"/>
      <c r="J286" s="26"/>
      <c r="K286" s="26"/>
      <c r="L286" s="100"/>
    </row>
    <row r="287" spans="1:12" s="89" customFormat="1" ht="19.5" customHeight="1">
      <c r="A287" s="57" t="s">
        <v>539</v>
      </c>
      <c r="B287" s="92"/>
      <c r="C287" s="92">
        <v>1149.27</v>
      </c>
      <c r="D287" s="58"/>
      <c r="E287" s="74"/>
      <c r="F287" s="58"/>
      <c r="G287" s="99"/>
      <c r="H287" s="99"/>
      <c r="I287" s="99"/>
      <c r="J287" s="99"/>
      <c r="K287" s="99"/>
      <c r="L287" s="142"/>
    </row>
    <row r="288" spans="1:12" s="89" customFormat="1" ht="19.5" customHeight="1">
      <c r="A288" s="57" t="s">
        <v>540</v>
      </c>
      <c r="B288" s="92"/>
      <c r="C288" s="92">
        <v>725.92</v>
      </c>
      <c r="D288" s="58"/>
      <c r="E288" s="74"/>
      <c r="F288" s="58"/>
      <c r="G288" s="99"/>
      <c r="H288" s="99"/>
      <c r="I288" s="99"/>
      <c r="J288" s="99"/>
      <c r="K288" s="99"/>
      <c r="L288" s="142"/>
    </row>
    <row r="289" spans="1:12" s="89" customFormat="1" ht="19.5" customHeight="1">
      <c r="A289" s="57" t="s">
        <v>541</v>
      </c>
      <c r="B289" s="92"/>
      <c r="C289" s="92">
        <v>1300.83</v>
      </c>
      <c r="D289" s="58"/>
      <c r="E289" s="74"/>
      <c r="F289" s="58"/>
      <c r="G289" s="99"/>
      <c r="H289" s="99"/>
      <c r="I289" s="99"/>
      <c r="J289" s="99"/>
      <c r="K289" s="99"/>
      <c r="L289" s="142"/>
    </row>
    <row r="290" spans="1:12" s="89" customFormat="1" ht="19.5" customHeight="1">
      <c r="A290" s="57" t="s">
        <v>543</v>
      </c>
      <c r="B290" s="92"/>
      <c r="C290" s="92">
        <v>932.25</v>
      </c>
      <c r="D290" s="58"/>
      <c r="E290" s="74"/>
      <c r="F290" s="58"/>
      <c r="G290" s="99"/>
      <c r="H290" s="99"/>
      <c r="I290" s="99"/>
      <c r="J290" s="99"/>
      <c r="K290" s="99"/>
      <c r="L290" s="142"/>
    </row>
    <row r="291" spans="1:12" s="89" customFormat="1" ht="19.5" customHeight="1">
      <c r="A291" s="57" t="s">
        <v>544</v>
      </c>
      <c r="B291" s="92"/>
      <c r="C291" s="92">
        <v>1814.46</v>
      </c>
      <c r="D291" s="58"/>
      <c r="E291" s="74"/>
      <c r="F291" s="58"/>
      <c r="G291" s="99"/>
      <c r="H291" s="99"/>
      <c r="I291" s="99"/>
      <c r="J291" s="99"/>
      <c r="K291" s="99"/>
      <c r="L291" s="142"/>
    </row>
    <row r="292" spans="1:12" s="89" customFormat="1" ht="19.5" customHeight="1">
      <c r="A292" s="57" t="s">
        <v>545</v>
      </c>
      <c r="B292" s="92"/>
      <c r="C292" s="92">
        <v>1588.65</v>
      </c>
      <c r="D292" s="58"/>
      <c r="E292" s="74"/>
      <c r="F292" s="58"/>
      <c r="G292" s="99"/>
      <c r="H292" s="99"/>
      <c r="I292" s="99"/>
      <c r="J292" s="99"/>
      <c r="K292" s="99"/>
      <c r="L292" s="142"/>
    </row>
    <row r="293" spans="1:12" s="89" customFormat="1" ht="19.5" customHeight="1">
      <c r="A293" s="57" t="s">
        <v>262</v>
      </c>
      <c r="B293" s="92"/>
      <c r="C293" s="92">
        <v>15042.92</v>
      </c>
      <c r="D293" s="58"/>
      <c r="E293" s="74"/>
      <c r="F293" s="58"/>
      <c r="G293" s="99"/>
      <c r="H293" s="99"/>
      <c r="I293" s="99"/>
      <c r="J293" s="99"/>
      <c r="K293" s="99"/>
      <c r="L293" s="142"/>
    </row>
    <row r="294" spans="1:12" s="89" customFormat="1" ht="19.5" customHeight="1">
      <c r="A294" s="57" t="s">
        <v>598</v>
      </c>
      <c r="B294" s="92"/>
      <c r="C294" s="92">
        <v>3737.21</v>
      </c>
      <c r="D294" s="58"/>
      <c r="E294" s="74"/>
      <c r="F294" s="58"/>
      <c r="G294" s="99"/>
      <c r="H294" s="99"/>
      <c r="I294" s="99"/>
      <c r="J294" s="99"/>
      <c r="K294" s="99"/>
      <c r="L294" s="142"/>
    </row>
    <row r="295" spans="1:12" s="89" customFormat="1" ht="19.5" customHeight="1">
      <c r="A295" s="57" t="s">
        <v>600</v>
      </c>
      <c r="B295" s="92"/>
      <c r="C295" s="92">
        <v>7862.4</v>
      </c>
      <c r="D295" s="58"/>
      <c r="E295" s="74"/>
      <c r="F295" s="58"/>
      <c r="G295" s="99"/>
      <c r="H295" s="99"/>
      <c r="I295" s="99"/>
      <c r="J295" s="99"/>
      <c r="K295" s="99"/>
      <c r="L295" s="142"/>
    </row>
    <row r="296" spans="1:12" s="89" customFormat="1" ht="19.5" customHeight="1">
      <c r="A296" s="57" t="s">
        <v>601</v>
      </c>
      <c r="B296" s="92"/>
      <c r="C296" s="92">
        <v>27529.74</v>
      </c>
      <c r="D296" s="58"/>
      <c r="E296" s="74"/>
      <c r="F296" s="58"/>
      <c r="G296" s="99"/>
      <c r="H296" s="99"/>
      <c r="I296" s="99"/>
      <c r="J296" s="99"/>
      <c r="K296" s="99"/>
      <c r="L296" s="142"/>
    </row>
    <row r="297" spans="1:12" s="89" customFormat="1" ht="19.5" customHeight="1">
      <c r="A297" s="57" t="s">
        <v>602</v>
      </c>
      <c r="B297" s="92"/>
      <c r="C297" s="92">
        <v>15737.19</v>
      </c>
      <c r="D297" s="58"/>
      <c r="E297" s="74"/>
      <c r="F297" s="58"/>
      <c r="G297" s="99"/>
      <c r="H297" s="99"/>
      <c r="I297" s="99"/>
      <c r="J297" s="99"/>
      <c r="K297" s="99"/>
      <c r="L297" s="142"/>
    </row>
    <row r="298" spans="1:12" s="89" customFormat="1" ht="19.5" customHeight="1">
      <c r="A298" s="57" t="s">
        <v>603</v>
      </c>
      <c r="B298" s="92"/>
      <c r="C298" s="92">
        <v>5421.32</v>
      </c>
      <c r="D298" s="58"/>
      <c r="E298" s="74"/>
      <c r="F298" s="58"/>
      <c r="G298" s="99"/>
      <c r="H298" s="99"/>
      <c r="I298" s="99"/>
      <c r="J298" s="99"/>
      <c r="K298" s="99"/>
      <c r="L298" s="142"/>
    </row>
    <row r="299" spans="1:12" s="39" customFormat="1" ht="24.75" customHeight="1">
      <c r="A299" s="33" t="s">
        <v>78</v>
      </c>
      <c r="B299" s="94">
        <v>375000</v>
      </c>
      <c r="C299" s="94">
        <f>SUM(C300:C311)</f>
        <v>662737.65</v>
      </c>
      <c r="D299" s="21">
        <f>B299-C299</f>
        <v>-287737.65</v>
      </c>
      <c r="E299" s="32">
        <f>C299/B299*100</f>
        <v>176.73004</v>
      </c>
      <c r="F299" s="21">
        <v>0</v>
      </c>
      <c r="G299" s="26"/>
      <c r="H299" s="26"/>
      <c r="I299" s="26"/>
      <c r="J299" s="26"/>
      <c r="K299" s="26"/>
      <c r="L299" s="100"/>
    </row>
    <row r="300" spans="1:12" s="89" customFormat="1" ht="21.75" customHeight="1">
      <c r="A300" s="57" t="s">
        <v>539</v>
      </c>
      <c r="B300" s="92"/>
      <c r="C300" s="92">
        <v>9194.17</v>
      </c>
      <c r="D300" s="367" t="s">
        <v>164</v>
      </c>
      <c r="E300" s="74"/>
      <c r="F300" s="58"/>
      <c r="G300" s="99"/>
      <c r="H300" s="99"/>
      <c r="I300" s="99"/>
      <c r="J300" s="99"/>
      <c r="K300" s="99"/>
      <c r="L300" s="142"/>
    </row>
    <row r="301" spans="1:12" s="89" customFormat="1" ht="21.75" customHeight="1">
      <c r="A301" s="57" t="s">
        <v>540</v>
      </c>
      <c r="B301" s="92"/>
      <c r="C301" s="92">
        <v>5807.18</v>
      </c>
      <c r="D301" s="367"/>
      <c r="E301" s="74"/>
      <c r="F301" s="58"/>
      <c r="G301" s="99"/>
      <c r="H301" s="99"/>
      <c r="I301" s="99"/>
      <c r="J301" s="99"/>
      <c r="K301" s="99"/>
      <c r="L301" s="142"/>
    </row>
    <row r="302" spans="1:12" s="89" customFormat="1" ht="21.75" customHeight="1">
      <c r="A302" s="57" t="s">
        <v>541</v>
      </c>
      <c r="B302" s="92"/>
      <c r="C302" s="92">
        <v>10406.69</v>
      </c>
      <c r="D302" s="58"/>
      <c r="E302" s="74"/>
      <c r="F302" s="58"/>
      <c r="G302" s="99"/>
      <c r="H302" s="99"/>
      <c r="I302" s="99"/>
      <c r="J302" s="99"/>
      <c r="K302" s="99"/>
      <c r="L302" s="142"/>
    </row>
    <row r="303" spans="1:12" s="89" customFormat="1" ht="21.75" customHeight="1">
      <c r="A303" s="57" t="s">
        <v>543</v>
      </c>
      <c r="B303" s="92"/>
      <c r="C303" s="92">
        <v>7458.04</v>
      </c>
      <c r="D303" s="58"/>
      <c r="E303" s="74"/>
      <c r="F303" s="58"/>
      <c r="G303" s="99"/>
      <c r="H303" s="99"/>
      <c r="I303" s="99"/>
      <c r="J303" s="99"/>
      <c r="K303" s="99"/>
      <c r="L303" s="142"/>
    </row>
    <row r="304" spans="1:12" s="89" customFormat="1" ht="21.75" customHeight="1">
      <c r="A304" s="57" t="s">
        <v>544</v>
      </c>
      <c r="B304" s="92"/>
      <c r="C304" s="92">
        <v>14516.03</v>
      </c>
      <c r="D304" s="58"/>
      <c r="E304" s="74"/>
      <c r="F304" s="58"/>
      <c r="G304" s="99"/>
      <c r="H304" s="99"/>
      <c r="I304" s="99"/>
      <c r="J304" s="99"/>
      <c r="K304" s="99"/>
      <c r="L304" s="142"/>
    </row>
    <row r="305" spans="1:12" s="89" customFormat="1" ht="21.75" customHeight="1">
      <c r="A305" s="57" t="s">
        <v>545</v>
      </c>
      <c r="B305" s="92"/>
      <c r="C305" s="92">
        <v>12709.2</v>
      </c>
      <c r="D305" s="58"/>
      <c r="E305" s="74"/>
      <c r="F305" s="58"/>
      <c r="G305" s="99"/>
      <c r="H305" s="99"/>
      <c r="I305" s="99"/>
      <c r="J305" s="99"/>
      <c r="K305" s="99"/>
      <c r="L305" s="142"/>
    </row>
    <row r="306" spans="1:12" s="89" customFormat="1" ht="21.75" customHeight="1">
      <c r="A306" s="57" t="s">
        <v>262</v>
      </c>
      <c r="B306" s="92"/>
      <c r="C306" s="92">
        <v>120343.04</v>
      </c>
      <c r="D306" s="58"/>
      <c r="E306" s="74"/>
      <c r="F306" s="58"/>
      <c r="G306" s="99"/>
      <c r="H306" s="99"/>
      <c r="I306" s="99"/>
      <c r="J306" s="99"/>
      <c r="K306" s="99"/>
      <c r="L306" s="142"/>
    </row>
    <row r="307" spans="1:12" s="89" customFormat="1" ht="21.75" customHeight="1">
      <c r="A307" s="61" t="s">
        <v>598</v>
      </c>
      <c r="B307" s="93"/>
      <c r="C307" s="93">
        <v>29897.99</v>
      </c>
      <c r="D307" s="59"/>
      <c r="E307" s="76"/>
      <c r="F307" s="59"/>
      <c r="G307" s="99"/>
      <c r="H307" s="99"/>
      <c r="I307" s="99"/>
      <c r="J307" s="99"/>
      <c r="K307" s="99"/>
      <c r="L307" s="142"/>
    </row>
    <row r="308" spans="1:12" s="89" customFormat="1" ht="21.75" customHeight="1">
      <c r="A308" s="306" t="s">
        <v>600</v>
      </c>
      <c r="B308" s="307"/>
      <c r="C308" s="307">
        <v>62899.2</v>
      </c>
      <c r="D308" s="308"/>
      <c r="E308" s="309"/>
      <c r="F308" s="308"/>
      <c r="G308" s="99"/>
      <c r="H308" s="99"/>
      <c r="I308" s="99"/>
      <c r="J308" s="99"/>
      <c r="K308" s="99"/>
      <c r="L308" s="142"/>
    </row>
    <row r="309" spans="1:12" s="89" customFormat="1" ht="21.75" customHeight="1">
      <c r="A309" s="57" t="s">
        <v>601</v>
      </c>
      <c r="B309" s="92"/>
      <c r="C309" s="92">
        <v>220237.91</v>
      </c>
      <c r="D309" s="58"/>
      <c r="E309" s="74"/>
      <c r="F309" s="58"/>
      <c r="G309" s="99"/>
      <c r="H309" s="99"/>
      <c r="I309" s="99"/>
      <c r="J309" s="99"/>
      <c r="K309" s="99"/>
      <c r="L309" s="142"/>
    </row>
    <row r="310" spans="1:12" s="89" customFormat="1" ht="21.75" customHeight="1">
      <c r="A310" s="57" t="s">
        <v>602</v>
      </c>
      <c r="B310" s="92"/>
      <c r="C310" s="92">
        <v>125897.67</v>
      </c>
      <c r="D310" s="58"/>
      <c r="E310" s="74"/>
      <c r="F310" s="58"/>
      <c r="G310" s="99"/>
      <c r="H310" s="99"/>
      <c r="I310" s="99"/>
      <c r="J310" s="99"/>
      <c r="K310" s="99"/>
      <c r="L310" s="142"/>
    </row>
    <row r="311" spans="1:12" s="89" customFormat="1" ht="21.75" customHeight="1">
      <c r="A311" s="57" t="s">
        <v>603</v>
      </c>
      <c r="B311" s="92"/>
      <c r="C311" s="92">
        <v>43370.53</v>
      </c>
      <c r="D311" s="58"/>
      <c r="E311" s="74"/>
      <c r="F311" s="58"/>
      <c r="G311" s="99"/>
      <c r="H311" s="99"/>
      <c r="I311" s="99"/>
      <c r="J311" s="99"/>
      <c r="K311" s="99"/>
      <c r="L311" s="142"/>
    </row>
    <row r="312" spans="1:12" s="127" customFormat="1" ht="30" customHeight="1">
      <c r="A312" s="169" t="s">
        <v>104</v>
      </c>
      <c r="B312" s="167">
        <f>SUM(B286,B299)</f>
        <v>459000</v>
      </c>
      <c r="C312" s="167">
        <f>SUM(C286,C299)</f>
        <v>745579.81</v>
      </c>
      <c r="D312" s="167">
        <f>B312-C312</f>
        <v>-286579.81000000006</v>
      </c>
      <c r="E312" s="168">
        <f>C312/B312*100</f>
        <v>162.43568845315906</v>
      </c>
      <c r="F312" s="167">
        <f>SUM(F286:F299)</f>
        <v>0</v>
      </c>
      <c r="G312" s="26"/>
      <c r="H312" s="26"/>
      <c r="I312" s="26"/>
      <c r="J312" s="26"/>
      <c r="K312" s="26"/>
      <c r="L312" s="100"/>
    </row>
    <row r="313" spans="1:12" s="127" customFormat="1" ht="36.75" customHeight="1">
      <c r="A313" s="199" t="s">
        <v>123</v>
      </c>
      <c r="B313" s="197">
        <f>SUM(B285,B312)</f>
        <v>9164000</v>
      </c>
      <c r="C313" s="197">
        <f>SUM(C285,C312)</f>
        <v>9843120.370000001</v>
      </c>
      <c r="D313" s="197">
        <f>B313-C313</f>
        <v>-679120.370000001</v>
      </c>
      <c r="E313" s="198">
        <f>C313/B313*100</f>
        <v>107.41074170667832</v>
      </c>
      <c r="F313" s="197">
        <f>SUM(F285)</f>
        <v>0</v>
      </c>
      <c r="G313" s="26"/>
      <c r="H313" s="26"/>
      <c r="I313" s="26"/>
      <c r="J313" s="26"/>
      <c r="K313" s="26"/>
      <c r="L313" s="100"/>
    </row>
    <row r="314" spans="1:12" s="39" customFormat="1" ht="30" customHeight="1">
      <c r="A314" s="43" t="s">
        <v>503</v>
      </c>
      <c r="B314" s="91"/>
      <c r="C314" s="91"/>
      <c r="D314" s="37"/>
      <c r="E314" s="67"/>
      <c r="F314" s="66"/>
      <c r="G314" s="26"/>
      <c r="H314" s="26"/>
      <c r="I314" s="26"/>
      <c r="J314" s="26"/>
      <c r="K314" s="26"/>
      <c r="L314" s="100"/>
    </row>
    <row r="315" spans="1:12" s="39" customFormat="1" ht="24.75" customHeight="1">
      <c r="A315" s="86" t="s">
        <v>83</v>
      </c>
      <c r="B315" s="95">
        <v>1596000</v>
      </c>
      <c r="C315" s="95">
        <v>0</v>
      </c>
      <c r="D315" s="23">
        <f>B315-C315</f>
        <v>1596000</v>
      </c>
      <c r="E315" s="35">
        <f>C315/B315*100</f>
        <v>0</v>
      </c>
      <c r="F315" s="23">
        <v>0</v>
      </c>
      <c r="G315" s="26"/>
      <c r="H315" s="26"/>
      <c r="I315" s="26"/>
      <c r="J315" s="26"/>
      <c r="K315" s="26"/>
      <c r="L315" s="100"/>
    </row>
    <row r="316" spans="1:12" s="39" customFormat="1" ht="24.75" customHeight="1">
      <c r="A316" s="86" t="s">
        <v>86</v>
      </c>
      <c r="B316" s="95">
        <v>12900000</v>
      </c>
      <c r="C316" s="95">
        <v>0</v>
      </c>
      <c r="D316" s="23">
        <f>B316-C316</f>
        <v>12900000</v>
      </c>
      <c r="E316" s="35">
        <f>C316/B316*100</f>
        <v>0</v>
      </c>
      <c r="F316" s="23">
        <v>0</v>
      </c>
      <c r="G316" s="26"/>
      <c r="H316" s="26"/>
      <c r="I316" s="26"/>
      <c r="J316" s="26"/>
      <c r="K316" s="26"/>
      <c r="L316" s="100"/>
    </row>
    <row r="317" spans="1:12" s="127" customFormat="1" ht="30" customHeight="1">
      <c r="A317" s="129" t="s">
        <v>101</v>
      </c>
      <c r="B317" s="108">
        <f>SUM(B315,B316)</f>
        <v>14496000</v>
      </c>
      <c r="C317" s="108">
        <f>SUM(C315,C316)</f>
        <v>0</v>
      </c>
      <c r="D317" s="109">
        <f>B317-C317</f>
        <v>14496000</v>
      </c>
      <c r="E317" s="132">
        <f>C317/B317*100</f>
        <v>0</v>
      </c>
      <c r="F317" s="133">
        <f>SUM(F315:F316)</f>
        <v>0</v>
      </c>
      <c r="G317" s="26"/>
      <c r="H317" s="26"/>
      <c r="I317" s="26"/>
      <c r="J317" s="26"/>
      <c r="K317" s="26"/>
      <c r="L317" s="100"/>
    </row>
    <row r="318" spans="1:12" s="127" customFormat="1" ht="36.75" customHeight="1">
      <c r="A318" s="195" t="s">
        <v>123</v>
      </c>
      <c r="B318" s="196">
        <f>SUM(B317)</f>
        <v>14496000</v>
      </c>
      <c r="C318" s="196">
        <f>SUM(C317)</f>
        <v>0</v>
      </c>
      <c r="D318" s="197">
        <f>B318-C318</f>
        <v>14496000</v>
      </c>
      <c r="E318" s="198">
        <f>C318/B318*100</f>
        <v>0</v>
      </c>
      <c r="F318" s="197">
        <f>SUM(F317)</f>
        <v>0</v>
      </c>
      <c r="G318" s="26"/>
      <c r="H318" s="26"/>
      <c r="I318" s="26"/>
      <c r="J318" s="26"/>
      <c r="K318" s="26"/>
      <c r="L318" s="100"/>
    </row>
    <row r="319" spans="1:12" s="39" customFormat="1" ht="34.5" customHeight="1">
      <c r="A319" s="43" t="s">
        <v>504</v>
      </c>
      <c r="B319" s="91"/>
      <c r="C319" s="91"/>
      <c r="D319" s="37"/>
      <c r="E319" s="67"/>
      <c r="F319" s="66"/>
      <c r="G319" s="26"/>
      <c r="H319" s="26"/>
      <c r="I319" s="26"/>
      <c r="J319" s="26"/>
      <c r="K319" s="26"/>
      <c r="L319" s="100"/>
    </row>
    <row r="320" spans="1:12" s="39" customFormat="1" ht="24.75" customHeight="1">
      <c r="A320" s="86" t="s">
        <v>83</v>
      </c>
      <c r="B320" s="95">
        <v>15000</v>
      </c>
      <c r="C320" s="95">
        <v>13194.53</v>
      </c>
      <c r="D320" s="23">
        <f>B320-C320</f>
        <v>1805.4699999999993</v>
      </c>
      <c r="E320" s="35">
        <f>C320/B320*100</f>
        <v>87.96353333333333</v>
      </c>
      <c r="F320" s="23">
        <v>21763.33</v>
      </c>
      <c r="G320" s="26"/>
      <c r="H320" s="26"/>
      <c r="I320" s="26"/>
      <c r="J320" s="26"/>
      <c r="K320" s="26"/>
      <c r="L320" s="100"/>
    </row>
    <row r="321" spans="1:12" s="39" customFormat="1" ht="24.75" customHeight="1">
      <c r="A321" s="33" t="s">
        <v>86</v>
      </c>
      <c r="B321" s="94">
        <v>133000</v>
      </c>
      <c r="C321" s="94">
        <v>118807.58</v>
      </c>
      <c r="D321" s="21">
        <f>B321-C321</f>
        <v>14192.419999999998</v>
      </c>
      <c r="E321" s="32">
        <f>C321/B321*100</f>
        <v>89.329007518797</v>
      </c>
      <c r="F321" s="21">
        <v>195676.08</v>
      </c>
      <c r="G321" s="26"/>
      <c r="H321" s="26"/>
      <c r="I321" s="26"/>
      <c r="J321" s="26"/>
      <c r="K321" s="26"/>
      <c r="L321" s="100"/>
    </row>
    <row r="322" spans="1:12" s="127" customFormat="1" ht="30" customHeight="1">
      <c r="A322" s="174" t="s">
        <v>101</v>
      </c>
      <c r="B322" s="166">
        <f>SUM(B320,B321)</f>
        <v>148000</v>
      </c>
      <c r="C322" s="166">
        <f>SUM(C320,C321)</f>
        <v>132002.11000000002</v>
      </c>
      <c r="D322" s="167">
        <f>B322-C322</f>
        <v>15997.889999999985</v>
      </c>
      <c r="E322" s="168">
        <f>C322/B322*100</f>
        <v>89.19061486486487</v>
      </c>
      <c r="F322" s="167">
        <f>SUM(F320:F321)</f>
        <v>217439.40999999997</v>
      </c>
      <c r="G322" s="26"/>
      <c r="H322" s="26"/>
      <c r="I322" s="26"/>
      <c r="J322" s="26"/>
      <c r="K322" s="26"/>
      <c r="L322" s="100"/>
    </row>
    <row r="323" spans="1:12" s="127" customFormat="1" ht="37.5" customHeight="1">
      <c r="A323" s="199" t="s">
        <v>124</v>
      </c>
      <c r="B323" s="197">
        <f>SUM(B322)</f>
        <v>148000</v>
      </c>
      <c r="C323" s="197">
        <f>SUM(C322)</f>
        <v>132002.11000000002</v>
      </c>
      <c r="D323" s="197">
        <f>B323-C323</f>
        <v>15997.889999999985</v>
      </c>
      <c r="E323" s="198">
        <f>C323/B323*100</f>
        <v>89.19061486486487</v>
      </c>
      <c r="F323" s="197">
        <f>SUM(F322)</f>
        <v>217439.40999999997</v>
      </c>
      <c r="G323" s="26"/>
      <c r="H323" s="26"/>
      <c r="I323" s="26"/>
      <c r="J323" s="26"/>
      <c r="K323" s="26"/>
      <c r="L323" s="100"/>
    </row>
    <row r="324" spans="1:12" s="39" customFormat="1" ht="34.5" customHeight="1">
      <c r="A324" s="43" t="s">
        <v>294</v>
      </c>
      <c r="B324" s="91"/>
      <c r="C324" s="91"/>
      <c r="D324" s="37"/>
      <c r="E324" s="67"/>
      <c r="F324" s="66"/>
      <c r="G324" s="26"/>
      <c r="H324" s="26"/>
      <c r="I324" s="26"/>
      <c r="J324" s="26"/>
      <c r="K324" s="26"/>
      <c r="L324" s="100"/>
    </row>
    <row r="325" spans="1:12" s="39" customFormat="1" ht="24.75" customHeight="1">
      <c r="A325" s="33" t="s">
        <v>125</v>
      </c>
      <c r="B325" s="94">
        <f>SUM(B327,B329)</f>
        <v>10788319.01</v>
      </c>
      <c r="C325" s="94">
        <f>SUM(C326:C369)</f>
        <v>4004921.94</v>
      </c>
      <c r="D325" s="11">
        <f>B325-C325</f>
        <v>6783397.07</v>
      </c>
      <c r="E325" s="12">
        <f>C325/B325*100</f>
        <v>37.12276153761975</v>
      </c>
      <c r="F325" s="11">
        <v>5849328.61</v>
      </c>
      <c r="G325" s="26"/>
      <c r="H325" s="26"/>
      <c r="I325" s="26"/>
      <c r="J325" s="26"/>
      <c r="K325" s="26"/>
      <c r="L325" s="100"/>
    </row>
    <row r="326" spans="1:12" s="89" customFormat="1" ht="19.5" customHeight="1">
      <c r="A326" s="57" t="s">
        <v>547</v>
      </c>
      <c r="B326" s="206" t="s">
        <v>499</v>
      </c>
      <c r="C326" s="92"/>
      <c r="D326" s="237"/>
      <c r="E326" s="50"/>
      <c r="F326" s="48"/>
      <c r="G326" s="99"/>
      <c r="H326" s="99"/>
      <c r="I326" s="99"/>
      <c r="J326" s="99"/>
      <c r="K326" s="99"/>
      <c r="L326" s="142"/>
    </row>
    <row r="327" spans="1:12" s="89" customFormat="1" ht="19.5" customHeight="1">
      <c r="A327" s="57" t="s">
        <v>548</v>
      </c>
      <c r="B327" s="92">
        <v>10016051</v>
      </c>
      <c r="C327" s="92">
        <v>181713.7</v>
      </c>
      <c r="D327" s="237"/>
      <c r="E327" s="50"/>
      <c r="F327" s="48"/>
      <c r="G327" s="99"/>
      <c r="H327" s="99"/>
      <c r="I327" s="99"/>
      <c r="J327" s="99"/>
      <c r="K327" s="99"/>
      <c r="L327" s="142"/>
    </row>
    <row r="328" spans="1:12" s="89" customFormat="1" ht="19.5" customHeight="1">
      <c r="A328" s="57" t="s">
        <v>549</v>
      </c>
      <c r="B328" s="206" t="s">
        <v>500</v>
      </c>
      <c r="C328" s="92">
        <v>101758.42</v>
      </c>
      <c r="D328" s="285"/>
      <c r="E328" s="50"/>
      <c r="F328" s="48"/>
      <c r="G328" s="99"/>
      <c r="H328" s="99"/>
      <c r="I328" s="99"/>
      <c r="J328" s="99"/>
      <c r="K328" s="99"/>
      <c r="L328" s="142"/>
    </row>
    <row r="329" spans="1:12" s="89" customFormat="1" ht="19.5" customHeight="1">
      <c r="A329" s="57" t="s">
        <v>550</v>
      </c>
      <c r="B329" s="92">
        <v>772268.01</v>
      </c>
      <c r="C329" s="92">
        <v>39974.01</v>
      </c>
      <c r="D329" s="48"/>
      <c r="E329" s="50"/>
      <c r="F329" s="48"/>
      <c r="G329" s="99"/>
      <c r="H329" s="99"/>
      <c r="I329" s="99"/>
      <c r="J329" s="99"/>
      <c r="K329" s="99"/>
      <c r="L329" s="142"/>
    </row>
    <row r="330" spans="1:12" s="89" customFormat="1" ht="19.5" customHeight="1">
      <c r="A330" s="57" t="s">
        <v>551</v>
      </c>
      <c r="B330" s="92"/>
      <c r="C330" s="92">
        <v>12045.67</v>
      </c>
      <c r="D330" s="48"/>
      <c r="E330" s="50"/>
      <c r="F330" s="48"/>
      <c r="G330" s="99"/>
      <c r="H330" s="99"/>
      <c r="I330" s="99"/>
      <c r="J330" s="99"/>
      <c r="K330" s="99"/>
      <c r="L330" s="142"/>
    </row>
    <row r="331" spans="1:12" s="89" customFormat="1" ht="19.5" customHeight="1">
      <c r="A331" s="57" t="s">
        <v>552</v>
      </c>
      <c r="B331" s="92"/>
      <c r="C331" s="92">
        <v>65165.1</v>
      </c>
      <c r="D331" s="48"/>
      <c r="E331" s="50"/>
      <c r="F331" s="48"/>
      <c r="G331" s="99"/>
      <c r="H331" s="99"/>
      <c r="I331" s="99"/>
      <c r="J331" s="99"/>
      <c r="K331" s="99"/>
      <c r="L331" s="142"/>
    </row>
    <row r="332" spans="1:12" s="89" customFormat="1" ht="19.5" customHeight="1">
      <c r="A332" s="57" t="s">
        <v>553</v>
      </c>
      <c r="B332" s="92"/>
      <c r="C332" s="92">
        <v>45570</v>
      </c>
      <c r="D332" s="48"/>
      <c r="E332" s="50"/>
      <c r="F332" s="48"/>
      <c r="G332" s="99"/>
      <c r="H332" s="99"/>
      <c r="I332" s="99"/>
      <c r="J332" s="99"/>
      <c r="K332" s="99"/>
      <c r="L332" s="142"/>
    </row>
    <row r="333" spans="1:12" s="89" customFormat="1" ht="19.5" customHeight="1">
      <c r="A333" s="57" t="s">
        <v>554</v>
      </c>
      <c r="B333" s="92"/>
      <c r="C333" s="92">
        <v>41013</v>
      </c>
      <c r="D333" s="48"/>
      <c r="E333" s="50"/>
      <c r="F333" s="48"/>
      <c r="G333" s="99"/>
      <c r="H333" s="99"/>
      <c r="I333" s="99"/>
      <c r="J333" s="99"/>
      <c r="K333" s="99"/>
      <c r="L333" s="142"/>
    </row>
    <row r="334" spans="1:12" s="89" customFormat="1" ht="19.5" customHeight="1">
      <c r="A334" s="57" t="s">
        <v>555</v>
      </c>
      <c r="B334" s="92"/>
      <c r="C334" s="92">
        <v>22598.67</v>
      </c>
      <c r="D334" s="48"/>
      <c r="E334" s="50"/>
      <c r="F334" s="48"/>
      <c r="G334" s="99"/>
      <c r="H334" s="99"/>
      <c r="I334" s="99"/>
      <c r="J334" s="99"/>
      <c r="K334" s="99"/>
      <c r="L334" s="142"/>
    </row>
    <row r="335" spans="1:12" s="89" customFormat="1" ht="19.5" customHeight="1">
      <c r="A335" s="57" t="s">
        <v>556</v>
      </c>
      <c r="B335" s="92"/>
      <c r="C335" s="92">
        <v>3753.87</v>
      </c>
      <c r="D335" s="48"/>
      <c r="E335" s="50"/>
      <c r="F335" s="48"/>
      <c r="G335" s="99"/>
      <c r="H335" s="99"/>
      <c r="I335" s="99"/>
      <c r="J335" s="99"/>
      <c r="K335" s="99"/>
      <c r="L335" s="142"/>
    </row>
    <row r="336" spans="1:12" s="89" customFormat="1" ht="19.5" customHeight="1">
      <c r="A336" s="57" t="s">
        <v>557</v>
      </c>
      <c r="B336" s="92"/>
      <c r="C336" s="92">
        <v>4649.27</v>
      </c>
      <c r="D336" s="48"/>
      <c r="E336" s="50"/>
      <c r="F336" s="48"/>
      <c r="G336" s="99"/>
      <c r="H336" s="99"/>
      <c r="I336" s="99"/>
      <c r="J336" s="99"/>
      <c r="K336" s="99"/>
      <c r="L336" s="142"/>
    </row>
    <row r="337" spans="1:12" s="89" customFormat="1" ht="19.5" customHeight="1">
      <c r="A337" s="57" t="s">
        <v>558</v>
      </c>
      <c r="B337" s="92"/>
      <c r="C337" s="92">
        <v>100078.13</v>
      </c>
      <c r="D337" s="48"/>
      <c r="E337" s="50"/>
      <c r="F337" s="48"/>
      <c r="G337" s="99"/>
      <c r="H337" s="99"/>
      <c r="I337" s="99"/>
      <c r="J337" s="99"/>
      <c r="K337" s="99"/>
      <c r="L337" s="142"/>
    </row>
    <row r="338" spans="1:12" s="89" customFormat="1" ht="19.5" customHeight="1">
      <c r="A338" s="57" t="s">
        <v>559</v>
      </c>
      <c r="B338" s="92"/>
      <c r="C338" s="92">
        <v>17545.13</v>
      </c>
      <c r="D338" s="48"/>
      <c r="E338" s="50"/>
      <c r="F338" s="48"/>
      <c r="G338" s="99"/>
      <c r="H338" s="99"/>
      <c r="I338" s="99"/>
      <c r="J338" s="99"/>
      <c r="K338" s="99"/>
      <c r="L338" s="142"/>
    </row>
    <row r="339" spans="1:12" s="89" customFormat="1" ht="19.5" customHeight="1">
      <c r="A339" s="57" t="s">
        <v>560</v>
      </c>
      <c r="B339" s="92"/>
      <c r="C339" s="92">
        <v>16024.32</v>
      </c>
      <c r="D339" s="48"/>
      <c r="E339" s="50"/>
      <c r="F339" s="48"/>
      <c r="G339" s="99"/>
      <c r="H339" s="99"/>
      <c r="I339" s="99"/>
      <c r="J339" s="99"/>
      <c r="K339" s="99"/>
      <c r="L339" s="142"/>
    </row>
    <row r="340" spans="1:12" s="89" customFormat="1" ht="19.5" customHeight="1">
      <c r="A340" s="57" t="s">
        <v>561</v>
      </c>
      <c r="B340" s="92"/>
      <c r="C340" s="92">
        <v>110893</v>
      </c>
      <c r="D340" s="48"/>
      <c r="E340" s="50"/>
      <c r="F340" s="48"/>
      <c r="G340" s="99"/>
      <c r="H340" s="99"/>
      <c r="I340" s="99"/>
      <c r="J340" s="99"/>
      <c r="K340" s="99"/>
      <c r="L340" s="142"/>
    </row>
    <row r="341" spans="1:12" s="89" customFormat="1" ht="19.5" customHeight="1">
      <c r="A341" s="57" t="s">
        <v>562</v>
      </c>
      <c r="B341" s="92"/>
      <c r="C341" s="92">
        <v>35427.75</v>
      </c>
      <c r="D341" s="48"/>
      <c r="E341" s="50"/>
      <c r="F341" s="48"/>
      <c r="G341" s="99"/>
      <c r="H341" s="99"/>
      <c r="I341" s="99"/>
      <c r="J341" s="99"/>
      <c r="K341" s="99"/>
      <c r="L341" s="142"/>
    </row>
    <row r="342" spans="1:12" s="89" customFormat="1" ht="19.5" customHeight="1">
      <c r="A342" s="57" t="s">
        <v>604</v>
      </c>
      <c r="B342" s="92"/>
      <c r="C342" s="92"/>
      <c r="D342" s="48"/>
      <c r="E342" s="50"/>
      <c r="F342" s="48"/>
      <c r="G342" s="99"/>
      <c r="H342" s="99"/>
      <c r="I342" s="99"/>
      <c r="J342" s="99"/>
      <c r="K342" s="99"/>
      <c r="L342" s="142"/>
    </row>
    <row r="343" spans="1:12" s="89" customFormat="1" ht="19.5" customHeight="1">
      <c r="A343" s="57" t="s">
        <v>663</v>
      </c>
      <c r="B343" s="92"/>
      <c r="C343" s="92">
        <v>86570.62</v>
      </c>
      <c r="D343" s="48"/>
      <c r="E343" s="50"/>
      <c r="F343" s="48"/>
      <c r="G343" s="99"/>
      <c r="H343" s="99"/>
      <c r="I343" s="99"/>
      <c r="J343" s="99"/>
      <c r="K343" s="99"/>
      <c r="L343" s="142"/>
    </row>
    <row r="344" spans="1:12" s="89" customFormat="1" ht="19.5" customHeight="1">
      <c r="A344" s="57" t="s">
        <v>664</v>
      </c>
      <c r="B344" s="92"/>
      <c r="C344" s="92">
        <v>215429.63</v>
      </c>
      <c r="D344" s="48"/>
      <c r="E344" s="50"/>
      <c r="F344" s="48"/>
      <c r="G344" s="99"/>
      <c r="H344" s="99"/>
      <c r="I344" s="99"/>
      <c r="J344" s="99"/>
      <c r="K344" s="99"/>
      <c r="L344" s="142"/>
    </row>
    <row r="345" spans="1:12" s="89" customFormat="1" ht="19.5" customHeight="1">
      <c r="A345" s="57" t="s">
        <v>665</v>
      </c>
      <c r="B345" s="92"/>
      <c r="C345" s="92">
        <v>26126.1</v>
      </c>
      <c r="D345" s="48"/>
      <c r="E345" s="50"/>
      <c r="F345" s="48"/>
      <c r="G345" s="99"/>
      <c r="H345" s="99"/>
      <c r="I345" s="99"/>
      <c r="J345" s="99"/>
      <c r="K345" s="99"/>
      <c r="L345" s="142"/>
    </row>
    <row r="346" spans="1:12" s="89" customFormat="1" ht="19.5" customHeight="1">
      <c r="A346" s="61" t="s">
        <v>605</v>
      </c>
      <c r="B346" s="93"/>
      <c r="C346" s="93">
        <v>57796.89</v>
      </c>
      <c r="D346" s="53"/>
      <c r="E346" s="54"/>
      <c r="F346" s="53"/>
      <c r="G346" s="99"/>
      <c r="H346" s="99"/>
      <c r="I346" s="99"/>
      <c r="J346" s="99"/>
      <c r="K346" s="99"/>
      <c r="L346" s="142"/>
    </row>
    <row r="347" spans="1:12" s="89" customFormat="1" ht="21.75" customHeight="1">
      <c r="A347" s="57" t="s">
        <v>666</v>
      </c>
      <c r="B347" s="92"/>
      <c r="C347" s="92">
        <v>149892.23</v>
      </c>
      <c r="D347" s="48"/>
      <c r="E347" s="50"/>
      <c r="F347" s="48"/>
      <c r="G347" s="99"/>
      <c r="H347" s="99"/>
      <c r="I347" s="99"/>
      <c r="J347" s="99"/>
      <c r="K347" s="99"/>
      <c r="L347" s="142"/>
    </row>
    <row r="348" spans="1:12" s="89" customFormat="1" ht="21.75" customHeight="1">
      <c r="A348" s="57" t="s">
        <v>606</v>
      </c>
      <c r="B348" s="92"/>
      <c r="C348" s="92">
        <v>147192.87</v>
      </c>
      <c r="D348" s="48"/>
      <c r="E348" s="50"/>
      <c r="F348" s="48"/>
      <c r="G348" s="99"/>
      <c r="H348" s="99"/>
      <c r="I348" s="99"/>
      <c r="J348" s="99"/>
      <c r="K348" s="99"/>
      <c r="L348" s="142"/>
    </row>
    <row r="349" spans="1:12" s="89" customFormat="1" ht="21.75" customHeight="1">
      <c r="A349" s="57" t="s">
        <v>607</v>
      </c>
      <c r="B349" s="92"/>
      <c r="C349" s="92">
        <v>82553.96</v>
      </c>
      <c r="D349" s="48"/>
      <c r="E349" s="50"/>
      <c r="F349" s="48"/>
      <c r="G349" s="99"/>
      <c r="H349" s="99"/>
      <c r="I349" s="99"/>
      <c r="J349" s="99"/>
      <c r="K349" s="99"/>
      <c r="L349" s="142"/>
    </row>
    <row r="350" spans="1:12" s="89" customFormat="1" ht="21.75" customHeight="1">
      <c r="A350" s="57" t="s">
        <v>550</v>
      </c>
      <c r="B350" s="92"/>
      <c r="C350" s="92">
        <v>111000.87</v>
      </c>
      <c r="D350" s="48"/>
      <c r="E350" s="50"/>
      <c r="F350" s="48"/>
      <c r="G350" s="99"/>
      <c r="H350" s="99"/>
      <c r="I350" s="99"/>
      <c r="J350" s="99"/>
      <c r="K350" s="99"/>
      <c r="L350" s="142"/>
    </row>
    <row r="351" spans="1:12" s="89" customFormat="1" ht="21.75" customHeight="1">
      <c r="A351" s="57" t="s">
        <v>667</v>
      </c>
      <c r="B351" s="92"/>
      <c r="C351" s="92">
        <v>771602.06</v>
      </c>
      <c r="D351" s="48"/>
      <c r="E351" s="50"/>
      <c r="F351" s="48"/>
      <c r="G351" s="99"/>
      <c r="H351" s="99"/>
      <c r="I351" s="99"/>
      <c r="J351" s="99"/>
      <c r="K351" s="99"/>
      <c r="L351" s="142"/>
    </row>
    <row r="352" spans="1:12" s="89" customFormat="1" ht="21.75" customHeight="1">
      <c r="A352" s="57" t="s">
        <v>668</v>
      </c>
      <c r="B352" s="92"/>
      <c r="C352" s="92">
        <v>143726.3</v>
      </c>
      <c r="D352" s="48"/>
      <c r="E352" s="50"/>
      <c r="F352" s="48"/>
      <c r="G352" s="99"/>
      <c r="H352" s="99"/>
      <c r="I352" s="99"/>
      <c r="J352" s="99"/>
      <c r="K352" s="99"/>
      <c r="L352" s="142"/>
    </row>
    <row r="353" spans="1:12" s="89" customFormat="1" ht="21.75" customHeight="1">
      <c r="A353" s="57" t="s">
        <v>608</v>
      </c>
      <c r="B353" s="92"/>
      <c r="C353" s="92">
        <v>323550.23</v>
      </c>
      <c r="D353" s="48"/>
      <c r="E353" s="50"/>
      <c r="F353" s="48"/>
      <c r="G353" s="99"/>
      <c r="H353" s="99"/>
      <c r="I353" s="99"/>
      <c r="J353" s="99"/>
      <c r="K353" s="99"/>
      <c r="L353" s="142"/>
    </row>
    <row r="354" spans="1:12" s="89" customFormat="1" ht="21.75" customHeight="1">
      <c r="A354" s="57" t="s">
        <v>669</v>
      </c>
      <c r="B354" s="92"/>
      <c r="C354" s="92">
        <v>99736.71</v>
      </c>
      <c r="D354" s="48"/>
      <c r="E354" s="50"/>
      <c r="F354" s="48"/>
      <c r="G354" s="99"/>
      <c r="H354" s="99"/>
      <c r="I354" s="99"/>
      <c r="J354" s="99"/>
      <c r="K354" s="99"/>
      <c r="L354" s="142"/>
    </row>
    <row r="355" spans="1:12" s="89" customFormat="1" ht="21.75" customHeight="1">
      <c r="A355" s="57" t="s">
        <v>670</v>
      </c>
      <c r="B355" s="92"/>
      <c r="C355" s="92">
        <v>278249.23</v>
      </c>
      <c r="D355" s="48"/>
      <c r="E355" s="50"/>
      <c r="F355" s="48"/>
      <c r="G355" s="99"/>
      <c r="H355" s="99"/>
      <c r="I355" s="99"/>
      <c r="J355" s="99"/>
      <c r="K355" s="99"/>
      <c r="L355" s="142"/>
    </row>
    <row r="356" spans="1:12" s="89" customFormat="1" ht="21.75" customHeight="1">
      <c r="A356" s="57" t="s">
        <v>551</v>
      </c>
      <c r="B356" s="92"/>
      <c r="C356" s="92">
        <v>65643.24</v>
      </c>
      <c r="D356" s="48"/>
      <c r="E356" s="50"/>
      <c r="F356" s="48"/>
      <c r="G356" s="99"/>
      <c r="H356" s="99"/>
      <c r="I356" s="99"/>
      <c r="J356" s="99"/>
      <c r="K356" s="99"/>
      <c r="L356" s="142"/>
    </row>
    <row r="357" spans="1:12" s="89" customFormat="1" ht="21.75" customHeight="1">
      <c r="A357" s="57" t="s">
        <v>609</v>
      </c>
      <c r="B357" s="92"/>
      <c r="C357" s="92">
        <v>52780</v>
      </c>
      <c r="D357" s="48"/>
      <c r="E357" s="50"/>
      <c r="F357" s="48"/>
      <c r="G357" s="99"/>
      <c r="H357" s="99"/>
      <c r="I357" s="99"/>
      <c r="J357" s="99"/>
      <c r="K357" s="99"/>
      <c r="L357" s="142"/>
    </row>
    <row r="358" spans="1:12" s="89" customFormat="1" ht="21.75" customHeight="1">
      <c r="A358" s="57" t="s">
        <v>610</v>
      </c>
      <c r="B358" s="92"/>
      <c r="C358" s="92">
        <v>73892</v>
      </c>
      <c r="D358" s="48"/>
      <c r="E358" s="50"/>
      <c r="F358" s="48"/>
      <c r="G358" s="99"/>
      <c r="H358" s="99"/>
      <c r="I358" s="99"/>
      <c r="J358" s="99"/>
      <c r="K358" s="99"/>
      <c r="L358" s="142"/>
    </row>
    <row r="359" spans="1:12" s="89" customFormat="1" ht="21.75" customHeight="1">
      <c r="A359" s="57" t="s">
        <v>611</v>
      </c>
      <c r="B359" s="92"/>
      <c r="C359" s="92">
        <v>79565.7</v>
      </c>
      <c r="D359" s="48"/>
      <c r="E359" s="50"/>
      <c r="F359" s="48"/>
      <c r="G359" s="99"/>
      <c r="H359" s="99"/>
      <c r="I359" s="99"/>
      <c r="J359" s="99"/>
      <c r="K359" s="99"/>
      <c r="L359" s="142"/>
    </row>
    <row r="360" spans="1:12" s="89" customFormat="1" ht="21.75" customHeight="1">
      <c r="A360" s="57" t="s">
        <v>612</v>
      </c>
      <c r="B360" s="92"/>
      <c r="C360" s="92">
        <v>137767.11</v>
      </c>
      <c r="D360" s="48"/>
      <c r="E360" s="50"/>
      <c r="F360" s="48"/>
      <c r="G360" s="99"/>
      <c r="H360" s="99"/>
      <c r="I360" s="99"/>
      <c r="J360" s="99"/>
      <c r="K360" s="99"/>
      <c r="L360" s="142"/>
    </row>
    <row r="361" spans="1:12" s="89" customFormat="1" ht="21.75" customHeight="1">
      <c r="A361" s="57" t="s">
        <v>613</v>
      </c>
      <c r="B361" s="92"/>
      <c r="C361" s="92">
        <v>22658.61</v>
      </c>
      <c r="D361" s="48"/>
      <c r="E361" s="50"/>
      <c r="F361" s="48"/>
      <c r="G361" s="99"/>
      <c r="H361" s="99"/>
      <c r="I361" s="99"/>
      <c r="J361" s="99"/>
      <c r="K361" s="99"/>
      <c r="L361" s="142"/>
    </row>
    <row r="362" spans="1:12" s="89" customFormat="1" ht="21.75" customHeight="1">
      <c r="A362" s="57" t="s">
        <v>614</v>
      </c>
      <c r="B362" s="92"/>
      <c r="C362" s="92">
        <v>58165.75</v>
      </c>
      <c r="D362" s="48"/>
      <c r="E362" s="50"/>
      <c r="F362" s="48"/>
      <c r="G362" s="99"/>
      <c r="H362" s="99"/>
      <c r="I362" s="99"/>
      <c r="J362" s="99"/>
      <c r="K362" s="99"/>
      <c r="L362" s="142"/>
    </row>
    <row r="363" spans="1:12" s="89" customFormat="1" ht="21.75" customHeight="1">
      <c r="A363" s="57" t="s">
        <v>671</v>
      </c>
      <c r="B363" s="92"/>
      <c r="C363" s="92">
        <v>40752.72</v>
      </c>
      <c r="D363" s="48"/>
      <c r="E363" s="50"/>
      <c r="F363" s="48"/>
      <c r="G363" s="99"/>
      <c r="H363" s="99"/>
      <c r="I363" s="99"/>
      <c r="J363" s="99"/>
      <c r="K363" s="99"/>
      <c r="L363" s="142"/>
    </row>
    <row r="364" spans="1:12" s="89" customFormat="1" ht="21.75" customHeight="1">
      <c r="A364" s="57" t="s">
        <v>672</v>
      </c>
      <c r="B364" s="92"/>
      <c r="C364" s="92">
        <v>2100</v>
      </c>
      <c r="D364" s="48"/>
      <c r="E364" s="50"/>
      <c r="F364" s="48"/>
      <c r="G364" s="99"/>
      <c r="H364" s="99"/>
      <c r="I364" s="99"/>
      <c r="J364" s="99"/>
      <c r="K364" s="99"/>
      <c r="L364" s="142"/>
    </row>
    <row r="365" spans="1:12" s="89" customFormat="1" ht="21.75" customHeight="1">
      <c r="A365" s="57" t="s">
        <v>673</v>
      </c>
      <c r="B365" s="92"/>
      <c r="C365" s="92">
        <v>70462.8</v>
      </c>
      <c r="D365" s="48"/>
      <c r="E365" s="50"/>
      <c r="F365" s="48"/>
      <c r="G365" s="99"/>
      <c r="H365" s="99"/>
      <c r="I365" s="99"/>
      <c r="J365" s="99"/>
      <c r="K365" s="99"/>
      <c r="L365" s="142"/>
    </row>
    <row r="366" spans="1:12" s="89" customFormat="1" ht="21.75" customHeight="1">
      <c r="A366" s="57" t="s">
        <v>674</v>
      </c>
      <c r="B366" s="92"/>
      <c r="C366" s="92">
        <v>1333.5</v>
      </c>
      <c r="D366" s="48"/>
      <c r="E366" s="50"/>
      <c r="F366" s="48"/>
      <c r="G366" s="99"/>
      <c r="H366" s="99"/>
      <c r="I366" s="99"/>
      <c r="J366" s="99"/>
      <c r="K366" s="99"/>
      <c r="L366" s="142"/>
    </row>
    <row r="367" spans="1:12" s="89" customFormat="1" ht="21.75" customHeight="1">
      <c r="A367" s="57" t="s">
        <v>675</v>
      </c>
      <c r="B367" s="92"/>
      <c r="C367" s="92">
        <v>67671.3</v>
      </c>
      <c r="D367" s="48"/>
      <c r="E367" s="50"/>
      <c r="F367" s="48"/>
      <c r="G367" s="99"/>
      <c r="H367" s="99"/>
      <c r="I367" s="99"/>
      <c r="J367" s="99"/>
      <c r="K367" s="99"/>
      <c r="L367" s="142"/>
    </row>
    <row r="368" spans="1:12" s="89" customFormat="1" ht="21.75" customHeight="1">
      <c r="A368" s="61" t="s">
        <v>676</v>
      </c>
      <c r="B368" s="93"/>
      <c r="C368" s="93">
        <v>8195.25</v>
      </c>
      <c r="D368" s="53"/>
      <c r="E368" s="54"/>
      <c r="F368" s="53"/>
      <c r="G368" s="99"/>
      <c r="H368" s="99"/>
      <c r="I368" s="99"/>
      <c r="J368" s="99"/>
      <c r="K368" s="99"/>
      <c r="L368" s="142"/>
    </row>
    <row r="369" spans="1:12" s="89" customFormat="1" ht="21.75" customHeight="1">
      <c r="A369" s="57" t="s">
        <v>677</v>
      </c>
      <c r="B369" s="92"/>
      <c r="C369" s="92">
        <v>32296.22</v>
      </c>
      <c r="D369" s="48"/>
      <c r="E369" s="50"/>
      <c r="F369" s="48"/>
      <c r="G369" s="99"/>
      <c r="H369" s="99"/>
      <c r="I369" s="99"/>
      <c r="J369" s="99"/>
      <c r="K369" s="99"/>
      <c r="L369" s="142"/>
    </row>
    <row r="370" spans="1:12" s="127" customFormat="1" ht="30" customHeight="1">
      <c r="A370" s="174" t="s">
        <v>101</v>
      </c>
      <c r="B370" s="166">
        <f>SUM(B325)</f>
        <v>10788319.01</v>
      </c>
      <c r="C370" s="166">
        <f>SUM(C325)</f>
        <v>4004921.94</v>
      </c>
      <c r="D370" s="167">
        <f>B370-C370</f>
        <v>6783397.07</v>
      </c>
      <c r="E370" s="168">
        <f>C370/B370*100</f>
        <v>37.12276153761975</v>
      </c>
      <c r="F370" s="167">
        <f>SUM(F325:F325)</f>
        <v>5849328.61</v>
      </c>
      <c r="G370" s="26"/>
      <c r="H370" s="26"/>
      <c r="I370" s="26"/>
      <c r="J370" s="26"/>
      <c r="K370" s="26"/>
      <c r="L370" s="100"/>
    </row>
    <row r="371" spans="1:12" s="127" customFormat="1" ht="34.5" customHeight="1">
      <c r="A371" s="195" t="s">
        <v>128</v>
      </c>
      <c r="B371" s="196">
        <f>SUM(B370)</f>
        <v>10788319.01</v>
      </c>
      <c r="C371" s="196">
        <f>SUM(C370)</f>
        <v>4004921.94</v>
      </c>
      <c r="D371" s="197">
        <f>B371-C371</f>
        <v>6783397.07</v>
      </c>
      <c r="E371" s="198">
        <f>C371/B371*100</f>
        <v>37.12276153761975</v>
      </c>
      <c r="F371" s="197">
        <f>F370</f>
        <v>5849328.61</v>
      </c>
      <c r="G371" s="26"/>
      <c r="H371" s="26"/>
      <c r="I371" s="26"/>
      <c r="J371" s="26"/>
      <c r="K371" s="26"/>
      <c r="L371" s="100"/>
    </row>
    <row r="372" spans="1:12" s="130" customFormat="1" ht="34.5" customHeight="1">
      <c r="A372" s="203" t="s">
        <v>47</v>
      </c>
      <c r="B372" s="204">
        <f>SUM(B122,B131,B148,B156,B166,B174,B178,B182,B187,B196,B204,B208,B231,B251,B313,B318,B323,B371)</f>
        <v>114540363.4</v>
      </c>
      <c r="C372" s="204">
        <f>SUM(C122,C131,C148,C156,C166,C174,C178,C182,C187,C196,C204,C208,C231,C251,C313,C318,C323,C371)</f>
        <v>55623054.780000016</v>
      </c>
      <c r="D372" s="218">
        <f>B372-C372</f>
        <v>58917308.61999999</v>
      </c>
      <c r="E372" s="198">
        <f>C372/B372*100</f>
        <v>48.56196813847372</v>
      </c>
      <c r="F372" s="197">
        <f>SUM(F122,F131,F148,F156,F166,F174,F178,F182,F187,F196,F204,F208,F231,F251,F313,F318,F323,F371)</f>
        <v>56722866.809999995</v>
      </c>
      <c r="G372" s="100"/>
      <c r="H372" s="100"/>
      <c r="I372" s="100"/>
      <c r="J372" s="100"/>
      <c r="K372" s="100"/>
      <c r="L372" s="159"/>
    </row>
    <row r="373" spans="1:12" s="261" customFormat="1" ht="15" customHeight="1">
      <c r="A373" s="255"/>
      <c r="B373" s="256" t="s">
        <v>107</v>
      </c>
      <c r="C373" s="256" t="s">
        <v>107</v>
      </c>
      <c r="D373" s="257" t="s">
        <v>107</v>
      </c>
      <c r="E373" s="258"/>
      <c r="F373" s="257" t="s">
        <v>107</v>
      </c>
      <c r="G373" s="260"/>
      <c r="H373" s="260"/>
      <c r="I373" s="260"/>
      <c r="J373" s="260"/>
      <c r="K373" s="260"/>
      <c r="L373" s="260"/>
    </row>
    <row r="374" spans="1:12" s="261" customFormat="1" ht="15" customHeight="1">
      <c r="A374" s="262"/>
      <c r="B374" s="263">
        <f>SUM(B122,B148,B156,B166,B174,B196)</f>
        <v>3920000</v>
      </c>
      <c r="C374" s="263">
        <f>SUM(C122,C148,C156,C166,C174,C196)</f>
        <v>2466723.46</v>
      </c>
      <c r="D374" s="264">
        <f>B374-C374</f>
        <v>1453276.54</v>
      </c>
      <c r="E374" s="265">
        <f>C374/B374*100</f>
        <v>62.92661887755102</v>
      </c>
      <c r="F374" s="264">
        <f>SUM(F122,F148,F156,F166,F174,F196)</f>
        <v>3083864.0899999994</v>
      </c>
      <c r="G374" s="260"/>
      <c r="H374" s="260"/>
      <c r="I374" s="260"/>
      <c r="J374" s="260"/>
      <c r="K374" s="260"/>
      <c r="L374" s="260"/>
    </row>
    <row r="375" spans="1:12" s="261" customFormat="1" ht="15" customHeight="1">
      <c r="A375" s="262"/>
      <c r="B375" s="267" t="s">
        <v>295</v>
      </c>
      <c r="C375" s="267" t="s">
        <v>295</v>
      </c>
      <c r="D375" s="268" t="s">
        <v>295</v>
      </c>
      <c r="E375" s="265"/>
      <c r="F375" s="268" t="s">
        <v>295</v>
      </c>
      <c r="G375" s="260"/>
      <c r="H375" s="260"/>
      <c r="I375" s="260"/>
      <c r="J375" s="260"/>
      <c r="K375" s="260"/>
      <c r="L375" s="260"/>
    </row>
    <row r="376" spans="1:12" s="261" customFormat="1" ht="15" customHeight="1">
      <c r="A376" s="262"/>
      <c r="B376" s="263">
        <f>SUM(B184,B208,B233,B242,B253,B286,B315,B320)</f>
        <v>4435000</v>
      </c>
      <c r="C376" s="263">
        <f>SUM(C184,C208,C233,C242,C253,C286,C315,C320)</f>
        <v>1484770.59</v>
      </c>
      <c r="D376" s="264">
        <f>B376-C376</f>
        <v>2950229.41</v>
      </c>
      <c r="E376" s="265">
        <f>C376/B376*100</f>
        <v>33.47848004509583</v>
      </c>
      <c r="F376" s="264">
        <f>SUM(F184,F208,F233,F242,F253,F286,F315,F320)</f>
        <v>1391776.0200000003</v>
      </c>
      <c r="G376" s="260"/>
      <c r="H376" s="260"/>
      <c r="I376" s="260"/>
      <c r="J376" s="260"/>
      <c r="K376" s="260"/>
      <c r="L376" s="260"/>
    </row>
    <row r="377" spans="1:12" s="261" customFormat="1" ht="15" customHeight="1">
      <c r="A377" s="269"/>
      <c r="B377" s="267" t="s">
        <v>108</v>
      </c>
      <c r="C377" s="267" t="s">
        <v>108</v>
      </c>
      <c r="D377" s="268" t="s">
        <v>108</v>
      </c>
      <c r="E377" s="302"/>
      <c r="F377" s="268" t="s">
        <v>108</v>
      </c>
      <c r="G377" s="260"/>
      <c r="H377" s="260"/>
      <c r="I377" s="260"/>
      <c r="J377" s="260"/>
      <c r="K377" s="260"/>
      <c r="L377" s="260"/>
    </row>
    <row r="378" spans="1:12" s="261" customFormat="1" ht="15" customHeight="1">
      <c r="A378" s="269"/>
      <c r="B378" s="263">
        <f>SUM(B178,B182,B185,B237,B246,B269,B299,B316,B321)</f>
        <v>31333000</v>
      </c>
      <c r="C378" s="263">
        <f>SUM(C178,C182,C185,C237,C246,C269,C299,C316,C321)</f>
        <v>10553943.36</v>
      </c>
      <c r="D378" s="264">
        <f>B378-C378</f>
        <v>20779056.64</v>
      </c>
      <c r="E378" s="265">
        <f>C378/B378*100</f>
        <v>33.68315628889669</v>
      </c>
      <c r="F378" s="264">
        <f>SUM(F178,F182,F185,F237,F246,F269,F299,F316,F321)</f>
        <v>11526732.520000001</v>
      </c>
      <c r="G378" s="260"/>
      <c r="H378" s="260"/>
      <c r="I378" s="260"/>
      <c r="J378" s="260"/>
      <c r="K378" s="260"/>
      <c r="L378" s="260"/>
    </row>
    <row r="379" spans="1:12" s="261" customFormat="1" ht="15" customHeight="1">
      <c r="A379" s="262"/>
      <c r="B379" s="267" t="s">
        <v>137</v>
      </c>
      <c r="C379" s="267" t="s">
        <v>137</v>
      </c>
      <c r="D379" s="268" t="s">
        <v>137</v>
      </c>
      <c r="E379" s="265"/>
      <c r="F379" s="268" t="s">
        <v>137</v>
      </c>
      <c r="G379" s="260"/>
      <c r="H379" s="260"/>
      <c r="I379" s="260"/>
      <c r="J379" s="260"/>
      <c r="K379" s="260"/>
      <c r="L379" s="260"/>
    </row>
    <row r="380" spans="1:12" s="261" customFormat="1" ht="15" customHeight="1">
      <c r="A380" s="262"/>
      <c r="B380" s="267" t="s">
        <v>505</v>
      </c>
      <c r="C380" s="267"/>
      <c r="D380" s="268"/>
      <c r="E380" s="265"/>
      <c r="F380" s="268"/>
      <c r="G380" s="260"/>
      <c r="H380" s="260"/>
      <c r="I380" s="260"/>
      <c r="J380" s="260"/>
      <c r="K380" s="260"/>
      <c r="L380" s="260"/>
    </row>
    <row r="381" spans="1:12" s="271" customFormat="1" ht="15" customHeight="1">
      <c r="A381" s="262"/>
      <c r="B381" s="263">
        <f>SUM(B221,B227)</f>
        <v>51730.26</v>
      </c>
      <c r="C381" s="263">
        <f>SUM(C231)</f>
        <v>55875.69</v>
      </c>
      <c r="D381" s="264">
        <f>B381+B383-C381</f>
        <v>145854.57</v>
      </c>
      <c r="E381" s="265">
        <f>SUM(C381/(B381+B383)*100)</f>
        <v>27.698219394551916</v>
      </c>
      <c r="F381" s="264">
        <f>SUM(F231)</f>
        <v>181132.78</v>
      </c>
      <c r="G381" s="270"/>
      <c r="H381" s="270"/>
      <c r="I381" s="270"/>
      <c r="J381" s="270"/>
      <c r="K381" s="270"/>
      <c r="L381" s="270"/>
    </row>
    <row r="382" spans="1:12" s="271" customFormat="1" ht="15" customHeight="1">
      <c r="A382" s="262"/>
      <c r="B382" s="267" t="s">
        <v>507</v>
      </c>
      <c r="C382" s="263"/>
      <c r="D382" s="264"/>
      <c r="E382" s="272"/>
      <c r="F382" s="264"/>
      <c r="G382" s="270"/>
      <c r="H382" s="270"/>
      <c r="I382" s="270"/>
      <c r="J382" s="270"/>
      <c r="K382" s="270"/>
      <c r="L382" s="270"/>
    </row>
    <row r="383" spans="1:12" s="271" customFormat="1" ht="15" customHeight="1">
      <c r="A383" s="262"/>
      <c r="B383" s="263">
        <f>SUM(B211,B216,B219,B225)</f>
        <v>150000</v>
      </c>
      <c r="C383" s="263"/>
      <c r="D383" s="264"/>
      <c r="E383" s="272"/>
      <c r="F383" s="264"/>
      <c r="G383" s="270"/>
      <c r="H383" s="270"/>
      <c r="I383" s="270"/>
      <c r="J383" s="270"/>
      <c r="K383" s="270"/>
      <c r="L383" s="270"/>
    </row>
    <row r="384" spans="1:12" s="261" customFormat="1" ht="15" customHeight="1">
      <c r="A384" s="262"/>
      <c r="B384" s="267" t="s">
        <v>293</v>
      </c>
      <c r="C384" s="267" t="s">
        <v>293</v>
      </c>
      <c r="D384" s="268" t="s">
        <v>293</v>
      </c>
      <c r="E384" s="265"/>
      <c r="F384" s="268" t="s">
        <v>293</v>
      </c>
      <c r="G384" s="260"/>
      <c r="H384" s="260"/>
      <c r="I384" s="260"/>
      <c r="J384" s="260"/>
      <c r="K384" s="260"/>
      <c r="L384" s="260"/>
    </row>
    <row r="385" spans="1:12" s="261" customFormat="1" ht="15" customHeight="1">
      <c r="A385" s="262"/>
      <c r="B385" s="263">
        <f>SUM(B204)</f>
        <v>0</v>
      </c>
      <c r="C385" s="263">
        <f>SUM(C204)</f>
        <v>0</v>
      </c>
      <c r="D385" s="264">
        <f>SUM(D204)</f>
        <v>0</v>
      </c>
      <c r="E385" s="265"/>
      <c r="F385" s="264">
        <f>SUM(F204)</f>
        <v>97340.25</v>
      </c>
      <c r="G385" s="260"/>
      <c r="H385" s="260"/>
      <c r="I385" s="260"/>
      <c r="J385" s="260"/>
      <c r="K385" s="260"/>
      <c r="L385" s="260"/>
    </row>
    <row r="386" spans="1:12" s="261" customFormat="1" ht="15" customHeight="1">
      <c r="A386" s="273"/>
      <c r="B386" s="267" t="s">
        <v>109</v>
      </c>
      <c r="C386" s="267" t="s">
        <v>109</v>
      </c>
      <c r="D386" s="268" t="s">
        <v>109</v>
      </c>
      <c r="E386" s="265"/>
      <c r="F386" s="268" t="s">
        <v>109</v>
      </c>
      <c r="G386" s="260"/>
      <c r="H386" s="260"/>
      <c r="I386" s="260"/>
      <c r="J386" s="260"/>
      <c r="K386" s="260"/>
      <c r="L386" s="260"/>
    </row>
    <row r="387" spans="1:12" s="261" customFormat="1" ht="15" customHeight="1">
      <c r="A387" s="273"/>
      <c r="B387" s="263">
        <f>SUM(B327,B126)</f>
        <v>65479082</v>
      </c>
      <c r="C387" s="263">
        <f>SUM(C371,C124)</f>
        <v>41061741.68</v>
      </c>
      <c r="D387" s="264">
        <f>B387+B390-C387</f>
        <v>33588891.46</v>
      </c>
      <c r="E387" s="265">
        <f>SUM(C387/(B387+B390)*100)</f>
        <v>55.0052155659453</v>
      </c>
      <c r="F387" s="264">
        <f>SUM(F371,F124)</f>
        <v>40442021.15</v>
      </c>
      <c r="G387" s="260"/>
      <c r="H387" s="260"/>
      <c r="I387" s="260"/>
      <c r="J387" s="260"/>
      <c r="K387" s="260"/>
      <c r="L387" s="260"/>
    </row>
    <row r="388" spans="1:12" s="261" customFormat="1" ht="15" customHeight="1">
      <c r="A388" s="273"/>
      <c r="B388" s="267" t="s">
        <v>110</v>
      </c>
      <c r="C388" s="267"/>
      <c r="D388" s="268"/>
      <c r="E388" s="265"/>
      <c r="F388" s="268"/>
      <c r="G388" s="260"/>
      <c r="H388" s="260"/>
      <c r="I388" s="260"/>
      <c r="J388" s="260"/>
      <c r="K388" s="260"/>
      <c r="L388" s="260"/>
    </row>
    <row r="389" spans="1:12" s="261" customFormat="1" ht="15" customHeight="1">
      <c r="A389" s="273"/>
      <c r="B389" s="267" t="s">
        <v>506</v>
      </c>
      <c r="C389" s="267"/>
      <c r="D389" s="268"/>
      <c r="E389" s="265"/>
      <c r="F389" s="268"/>
      <c r="G389" s="260"/>
      <c r="H389" s="260"/>
      <c r="I389" s="260"/>
      <c r="J389" s="260"/>
      <c r="K389" s="260"/>
      <c r="L389" s="260"/>
    </row>
    <row r="390" spans="1:12" s="261" customFormat="1" ht="15" customHeight="1">
      <c r="A390" s="274"/>
      <c r="B390" s="275">
        <f>SUM(B129,B329)</f>
        <v>9171551.14</v>
      </c>
      <c r="C390" s="275"/>
      <c r="D390" s="276"/>
      <c r="E390" s="277"/>
      <c r="F390" s="276"/>
      <c r="G390" s="260"/>
      <c r="H390" s="260"/>
      <c r="I390" s="260"/>
      <c r="J390" s="260"/>
      <c r="K390" s="260"/>
      <c r="L390" s="260"/>
    </row>
    <row r="391" spans="2:11" ht="15.75">
      <c r="B391" s="3"/>
      <c r="G391" s="100"/>
      <c r="H391" s="100"/>
      <c r="I391" s="100"/>
      <c r="J391" s="100"/>
      <c r="K391" s="100"/>
    </row>
    <row r="392" spans="1:11" s="159" customFormat="1" ht="15.75">
      <c r="A392" s="244"/>
      <c r="B392" s="106">
        <f>SUM(B374+B376+B378+B381+B383+B385+B387+B390)</f>
        <v>114540363.39999999</v>
      </c>
      <c r="C392" s="106">
        <f>SUM(C374+C376+C378+C381+C383+C385+C387+C390)</f>
        <v>55623054.78</v>
      </c>
      <c r="D392" s="106">
        <f>SUM(D374+D376+D378+D381+D383+D385+D387+D390)</f>
        <v>58917308.620000005</v>
      </c>
      <c r="E392" s="303"/>
      <c r="F392" s="106">
        <f>SUM(F374+F376+F378+F381+F383+F385+F387+F390)</f>
        <v>56722866.81</v>
      </c>
      <c r="G392" s="100"/>
      <c r="H392" s="100"/>
      <c r="I392" s="100"/>
      <c r="J392" s="100"/>
      <c r="K392" s="100"/>
    </row>
    <row r="393" spans="1:11" s="159" customFormat="1" ht="15.75">
      <c r="A393" s="244"/>
      <c r="B393" s="3"/>
      <c r="C393" s="2"/>
      <c r="D393" s="2"/>
      <c r="E393" s="245"/>
      <c r="F393" s="246"/>
      <c r="G393" s="100"/>
      <c r="H393" s="100"/>
      <c r="I393" s="100"/>
      <c r="J393" s="100"/>
      <c r="K393" s="100"/>
    </row>
    <row r="394" spans="1:11" s="159" customFormat="1" ht="15.75">
      <c r="A394" s="244"/>
      <c r="B394" s="3"/>
      <c r="C394" s="2"/>
      <c r="D394" s="2"/>
      <c r="E394" s="245"/>
      <c r="F394" s="246"/>
      <c r="G394" s="100"/>
      <c r="H394" s="100"/>
      <c r="I394" s="100"/>
      <c r="J394" s="100"/>
      <c r="K394" s="100"/>
    </row>
    <row r="395" spans="1:11" s="159" customFormat="1" ht="15.75">
      <c r="A395" s="244"/>
      <c r="B395" s="106"/>
      <c r="C395" s="2"/>
      <c r="D395" s="2"/>
      <c r="E395" s="245"/>
      <c r="F395" s="246"/>
      <c r="G395" s="100"/>
      <c r="H395" s="100"/>
      <c r="I395" s="100"/>
      <c r="J395" s="100"/>
      <c r="K395" s="100"/>
    </row>
    <row r="396" spans="1:11" s="159" customFormat="1" ht="15.75">
      <c r="A396" s="244"/>
      <c r="B396" s="3"/>
      <c r="C396" s="2"/>
      <c r="D396" s="2"/>
      <c r="E396" s="245"/>
      <c r="F396" s="246"/>
      <c r="G396" s="100"/>
      <c r="H396" s="100"/>
      <c r="I396" s="100"/>
      <c r="J396" s="100"/>
      <c r="K396" s="100"/>
    </row>
    <row r="397" spans="1:11" s="159" customFormat="1" ht="15.75">
      <c r="A397" s="244"/>
      <c r="B397" s="3"/>
      <c r="C397" s="2"/>
      <c r="D397" s="2"/>
      <c r="E397" s="245"/>
      <c r="F397" s="246"/>
      <c r="G397" s="100"/>
      <c r="H397" s="100"/>
      <c r="I397" s="100"/>
      <c r="J397" s="100"/>
      <c r="K397" s="100"/>
    </row>
    <row r="398" spans="1:11" s="159" customFormat="1" ht="15.75">
      <c r="A398" s="244"/>
      <c r="B398" s="3"/>
      <c r="C398" s="2"/>
      <c r="D398" s="2"/>
      <c r="E398" s="245"/>
      <c r="F398" s="246"/>
      <c r="G398" s="100"/>
      <c r="H398" s="100"/>
      <c r="I398" s="100"/>
      <c r="J398" s="100"/>
      <c r="K398" s="100"/>
    </row>
    <row r="399" spans="1:11" s="159" customFormat="1" ht="15.75">
      <c r="A399" s="244"/>
      <c r="B399" s="3"/>
      <c r="C399" s="2"/>
      <c r="D399" s="2"/>
      <c r="E399" s="245"/>
      <c r="F399" s="246"/>
      <c r="G399" s="100"/>
      <c r="H399" s="100"/>
      <c r="I399" s="100"/>
      <c r="J399" s="100"/>
      <c r="K399" s="100"/>
    </row>
    <row r="400" spans="1:11" s="159" customFormat="1" ht="15.75">
      <c r="A400" s="244"/>
      <c r="B400" s="3"/>
      <c r="C400" s="2"/>
      <c r="D400" s="2"/>
      <c r="E400" s="245"/>
      <c r="F400" s="246"/>
      <c r="G400" s="100"/>
      <c r="H400" s="100"/>
      <c r="I400" s="100"/>
      <c r="J400" s="100"/>
      <c r="K400" s="100"/>
    </row>
    <row r="401" spans="1:11" s="159" customFormat="1" ht="15.75">
      <c r="A401" s="244"/>
      <c r="B401" s="3"/>
      <c r="C401" s="2"/>
      <c r="D401" s="2"/>
      <c r="E401" s="245"/>
      <c r="F401" s="246"/>
      <c r="G401" s="100"/>
      <c r="H401" s="100"/>
      <c r="I401" s="100"/>
      <c r="J401" s="100"/>
      <c r="K401" s="100"/>
    </row>
    <row r="402" spans="1:11" s="159" customFormat="1" ht="15.75">
      <c r="A402" s="244"/>
      <c r="B402" s="3"/>
      <c r="C402" s="2"/>
      <c r="D402" s="2"/>
      <c r="E402" s="245"/>
      <c r="F402" s="246"/>
      <c r="G402" s="100"/>
      <c r="H402" s="100"/>
      <c r="I402" s="100"/>
      <c r="J402" s="100"/>
      <c r="K402" s="100"/>
    </row>
    <row r="403" spans="1:11" s="159" customFormat="1" ht="15.75">
      <c r="A403" s="244"/>
      <c r="B403" s="3"/>
      <c r="C403" s="2"/>
      <c r="D403" s="2"/>
      <c r="E403" s="245"/>
      <c r="F403" s="246"/>
      <c r="G403" s="100"/>
      <c r="H403" s="100"/>
      <c r="I403" s="100"/>
      <c r="J403" s="100"/>
      <c r="K403" s="100"/>
    </row>
    <row r="404" spans="1:11" s="159" customFormat="1" ht="15.75">
      <c r="A404" s="244"/>
      <c r="B404" s="3"/>
      <c r="C404" s="2"/>
      <c r="D404" s="2"/>
      <c r="E404" s="245"/>
      <c r="F404" s="246"/>
      <c r="G404" s="100"/>
      <c r="H404" s="100"/>
      <c r="I404" s="100"/>
      <c r="J404" s="100"/>
      <c r="K404" s="100"/>
    </row>
    <row r="405" spans="1:11" s="159" customFormat="1" ht="15.75">
      <c r="A405" s="244"/>
      <c r="B405" s="3"/>
      <c r="C405" s="2"/>
      <c r="D405" s="2"/>
      <c r="E405" s="245"/>
      <c r="F405" s="246"/>
      <c r="G405" s="100"/>
      <c r="H405" s="100"/>
      <c r="I405" s="100"/>
      <c r="J405" s="100"/>
      <c r="K405" s="100"/>
    </row>
    <row r="406" spans="1:11" s="159" customFormat="1" ht="15.75">
      <c r="A406" s="244"/>
      <c r="B406" s="3"/>
      <c r="C406" s="2"/>
      <c r="D406" s="2"/>
      <c r="E406" s="245"/>
      <c r="F406" s="246"/>
      <c r="G406" s="100"/>
      <c r="H406" s="100"/>
      <c r="I406" s="100"/>
      <c r="J406" s="100"/>
      <c r="K406" s="100"/>
    </row>
    <row r="407" spans="1:11" s="159" customFormat="1" ht="15.75">
      <c r="A407" s="244"/>
      <c r="B407" s="3"/>
      <c r="C407" s="2"/>
      <c r="D407" s="2"/>
      <c r="E407" s="245"/>
      <c r="F407" s="246"/>
      <c r="G407" s="100"/>
      <c r="H407" s="100"/>
      <c r="I407" s="100"/>
      <c r="J407" s="100"/>
      <c r="K407" s="100"/>
    </row>
    <row r="408" spans="1:11" s="159" customFormat="1" ht="15.75">
      <c r="A408" s="244"/>
      <c r="B408" s="3"/>
      <c r="C408" s="2"/>
      <c r="D408" s="2"/>
      <c r="E408" s="245"/>
      <c r="F408" s="246"/>
      <c r="G408" s="100"/>
      <c r="H408" s="100"/>
      <c r="I408" s="100"/>
      <c r="J408" s="100"/>
      <c r="K408" s="100"/>
    </row>
    <row r="409" spans="1:11" s="159" customFormat="1" ht="15.75">
      <c r="A409" s="244"/>
      <c r="B409" s="3"/>
      <c r="C409" s="2"/>
      <c r="D409" s="2"/>
      <c r="E409" s="245"/>
      <c r="F409" s="246"/>
      <c r="G409" s="100"/>
      <c r="H409" s="100"/>
      <c r="I409" s="100"/>
      <c r="J409" s="100"/>
      <c r="K409" s="100"/>
    </row>
    <row r="410" spans="1:11" s="159" customFormat="1" ht="15.75">
      <c r="A410" s="244"/>
      <c r="B410" s="3"/>
      <c r="C410" s="2"/>
      <c r="D410" s="2"/>
      <c r="E410" s="245"/>
      <c r="F410" s="246"/>
      <c r="G410" s="100"/>
      <c r="H410" s="100"/>
      <c r="I410" s="100"/>
      <c r="J410" s="100"/>
      <c r="K410" s="100"/>
    </row>
    <row r="411" spans="1:11" s="159" customFormat="1" ht="15.75">
      <c r="A411" s="244"/>
      <c r="B411" s="3"/>
      <c r="C411" s="2"/>
      <c r="D411" s="2"/>
      <c r="E411" s="245"/>
      <c r="F411" s="246"/>
      <c r="G411" s="100"/>
      <c r="H411" s="100"/>
      <c r="I411" s="100"/>
      <c r="J411" s="100"/>
      <c r="K411" s="100"/>
    </row>
    <row r="412" spans="1:11" s="159" customFormat="1" ht="15.75">
      <c r="A412" s="244"/>
      <c r="B412" s="3"/>
      <c r="C412" s="2"/>
      <c r="D412" s="2"/>
      <c r="E412" s="245"/>
      <c r="F412" s="246"/>
      <c r="G412" s="100"/>
      <c r="H412" s="100"/>
      <c r="I412" s="100"/>
      <c r="J412" s="100"/>
      <c r="K412" s="100"/>
    </row>
    <row r="413" spans="1:11" s="159" customFormat="1" ht="15.75">
      <c r="A413" s="244"/>
      <c r="B413" s="3"/>
      <c r="C413" s="2"/>
      <c r="D413" s="2"/>
      <c r="E413" s="245"/>
      <c r="F413" s="246"/>
      <c r="G413" s="100"/>
      <c r="H413" s="100"/>
      <c r="I413" s="100"/>
      <c r="J413" s="100"/>
      <c r="K413" s="100"/>
    </row>
    <row r="414" spans="1:11" s="159" customFormat="1" ht="15.75">
      <c r="A414" s="244"/>
      <c r="B414" s="3"/>
      <c r="C414" s="2"/>
      <c r="D414" s="2"/>
      <c r="E414" s="245"/>
      <c r="F414" s="246"/>
      <c r="G414" s="100"/>
      <c r="H414" s="100"/>
      <c r="I414" s="100"/>
      <c r="J414" s="100"/>
      <c r="K414" s="100"/>
    </row>
    <row r="415" spans="1:11" s="159" customFormat="1" ht="15.75">
      <c r="A415" s="244"/>
      <c r="B415" s="3"/>
      <c r="C415" s="2"/>
      <c r="D415" s="2"/>
      <c r="E415" s="245"/>
      <c r="F415" s="246"/>
      <c r="G415" s="100"/>
      <c r="H415" s="100"/>
      <c r="I415" s="100"/>
      <c r="J415" s="100"/>
      <c r="K415" s="100"/>
    </row>
    <row r="416" spans="1:11" s="159" customFormat="1" ht="15.75">
      <c r="A416" s="244"/>
      <c r="B416" s="3"/>
      <c r="C416" s="2"/>
      <c r="D416" s="2"/>
      <c r="E416" s="245"/>
      <c r="F416" s="246"/>
      <c r="G416" s="100"/>
      <c r="H416" s="100"/>
      <c r="I416" s="100"/>
      <c r="J416" s="100"/>
      <c r="K416" s="100"/>
    </row>
    <row r="417" spans="1:11" s="159" customFormat="1" ht="15.75">
      <c r="A417" s="244"/>
      <c r="B417" s="3"/>
      <c r="C417" s="2"/>
      <c r="D417" s="2"/>
      <c r="E417" s="245"/>
      <c r="F417" s="246"/>
      <c r="G417" s="100"/>
      <c r="H417" s="100"/>
      <c r="I417" s="100"/>
      <c r="J417" s="100"/>
      <c r="K417" s="100"/>
    </row>
    <row r="418" spans="1:11" s="159" customFormat="1" ht="15.75">
      <c r="A418" s="244"/>
      <c r="B418" s="3"/>
      <c r="C418" s="2"/>
      <c r="D418" s="2"/>
      <c r="E418" s="245"/>
      <c r="F418" s="246"/>
      <c r="G418" s="100"/>
      <c r="H418" s="100"/>
      <c r="I418" s="100"/>
      <c r="J418" s="100"/>
      <c r="K418" s="100"/>
    </row>
    <row r="419" spans="1:11" s="159" customFormat="1" ht="15.75">
      <c r="A419" s="244"/>
      <c r="B419" s="3"/>
      <c r="C419" s="2"/>
      <c r="D419" s="2"/>
      <c r="E419" s="245"/>
      <c r="F419" s="246"/>
      <c r="G419" s="100"/>
      <c r="H419" s="100"/>
      <c r="I419" s="100"/>
      <c r="J419" s="100"/>
      <c r="K419" s="100"/>
    </row>
    <row r="420" spans="1:11" s="159" customFormat="1" ht="15.75">
      <c r="A420" s="244"/>
      <c r="B420" s="3"/>
      <c r="C420" s="2"/>
      <c r="D420" s="2"/>
      <c r="E420" s="245"/>
      <c r="F420" s="246"/>
      <c r="G420" s="100"/>
      <c r="H420" s="100"/>
      <c r="I420" s="100"/>
      <c r="J420" s="100"/>
      <c r="K420" s="100"/>
    </row>
    <row r="421" spans="1:11" s="159" customFormat="1" ht="15.75">
      <c r="A421" s="244"/>
      <c r="B421" s="3"/>
      <c r="C421" s="2"/>
      <c r="D421" s="2"/>
      <c r="E421" s="245"/>
      <c r="F421" s="246"/>
      <c r="G421" s="100"/>
      <c r="H421" s="100"/>
      <c r="I421" s="100"/>
      <c r="J421" s="100"/>
      <c r="K421" s="100"/>
    </row>
    <row r="422" spans="1:11" s="159" customFormat="1" ht="15.75">
      <c r="A422" s="244"/>
      <c r="B422" s="3"/>
      <c r="C422" s="2"/>
      <c r="D422" s="2"/>
      <c r="E422" s="245"/>
      <c r="F422" s="246"/>
      <c r="G422" s="100"/>
      <c r="H422" s="100"/>
      <c r="I422" s="100"/>
      <c r="J422" s="100"/>
      <c r="K422" s="100"/>
    </row>
    <row r="423" spans="1:6" s="159" customFormat="1" ht="15.75">
      <c r="A423" s="244"/>
      <c r="B423" s="3"/>
      <c r="C423" s="2"/>
      <c r="D423" s="2"/>
      <c r="E423" s="245"/>
      <c r="F423" s="246"/>
    </row>
    <row r="424" spans="1:12" s="68" customFormat="1" ht="15.75">
      <c r="A424" s="244"/>
      <c r="B424" s="3"/>
      <c r="C424" s="2"/>
      <c r="D424" s="2"/>
      <c r="E424" s="245"/>
      <c r="F424" s="246"/>
      <c r="G424" s="159"/>
      <c r="H424" s="159"/>
      <c r="I424" s="159"/>
      <c r="J424" s="159"/>
      <c r="K424" s="159"/>
      <c r="L424" s="159"/>
    </row>
    <row r="425" spans="1:12" s="68" customFormat="1" ht="15.75">
      <c r="A425" s="244"/>
      <c r="B425" s="3"/>
      <c r="C425" s="2"/>
      <c r="D425" s="2"/>
      <c r="E425" s="245"/>
      <c r="F425" s="246"/>
      <c r="G425" s="159"/>
      <c r="H425" s="159"/>
      <c r="I425" s="159"/>
      <c r="J425" s="159"/>
      <c r="K425" s="159"/>
      <c r="L425" s="159"/>
    </row>
    <row r="426" spans="1:12" s="68" customFormat="1" ht="15.75">
      <c r="A426" s="244"/>
      <c r="B426" s="3"/>
      <c r="C426" s="2"/>
      <c r="D426" s="2"/>
      <c r="E426" s="245"/>
      <c r="F426" s="246"/>
      <c r="G426" s="159"/>
      <c r="H426" s="159"/>
      <c r="I426" s="159"/>
      <c r="J426" s="159"/>
      <c r="K426" s="159"/>
      <c r="L426" s="159"/>
    </row>
    <row r="427" spans="1:12" s="68" customFormat="1" ht="15.75">
      <c r="A427" s="244"/>
      <c r="B427" s="3"/>
      <c r="C427" s="2"/>
      <c r="D427" s="2"/>
      <c r="E427" s="245"/>
      <c r="F427" s="246"/>
      <c r="G427" s="159"/>
      <c r="H427" s="159"/>
      <c r="I427" s="159"/>
      <c r="J427" s="159"/>
      <c r="K427" s="159"/>
      <c r="L427" s="159"/>
    </row>
    <row r="428" spans="1:12" s="68" customFormat="1" ht="15.75">
      <c r="A428" s="244"/>
      <c r="B428" s="3"/>
      <c r="C428" s="2"/>
      <c r="D428" s="2"/>
      <c r="E428" s="245"/>
      <c r="F428" s="246"/>
      <c r="G428" s="159"/>
      <c r="H428" s="159"/>
      <c r="I428" s="159"/>
      <c r="J428" s="159"/>
      <c r="K428" s="159"/>
      <c r="L428" s="159"/>
    </row>
    <row r="429" spans="1:12" s="68" customFormat="1" ht="15.75">
      <c r="A429" s="244"/>
      <c r="B429" s="3"/>
      <c r="C429" s="2"/>
      <c r="D429" s="2"/>
      <c r="E429" s="245"/>
      <c r="F429" s="246"/>
      <c r="G429" s="159"/>
      <c r="H429" s="159"/>
      <c r="I429" s="159"/>
      <c r="J429" s="159"/>
      <c r="K429" s="159"/>
      <c r="L429" s="159"/>
    </row>
    <row r="430" spans="1:12" s="68" customFormat="1" ht="15.75">
      <c r="A430" s="244"/>
      <c r="B430" s="3"/>
      <c r="C430" s="2"/>
      <c r="D430" s="2"/>
      <c r="E430" s="245"/>
      <c r="F430" s="246"/>
      <c r="G430" s="159"/>
      <c r="H430" s="159"/>
      <c r="I430" s="159"/>
      <c r="J430" s="159"/>
      <c r="K430" s="159"/>
      <c r="L430" s="159"/>
    </row>
    <row r="431" spans="1:12" s="68" customFormat="1" ht="15.75">
      <c r="A431" s="244"/>
      <c r="B431" s="3"/>
      <c r="C431" s="2"/>
      <c r="D431" s="2"/>
      <c r="E431" s="245"/>
      <c r="F431" s="246"/>
      <c r="G431" s="159"/>
      <c r="H431" s="159"/>
      <c r="I431" s="159"/>
      <c r="J431" s="159"/>
      <c r="K431" s="159"/>
      <c r="L431" s="159"/>
    </row>
    <row r="432" spans="1:12" s="68" customFormat="1" ht="15.75">
      <c r="A432" s="244"/>
      <c r="B432" s="3"/>
      <c r="C432" s="2"/>
      <c r="D432" s="2"/>
      <c r="E432" s="245"/>
      <c r="F432" s="246"/>
      <c r="G432" s="159"/>
      <c r="H432" s="159"/>
      <c r="I432" s="159"/>
      <c r="J432" s="159"/>
      <c r="K432" s="159"/>
      <c r="L432" s="159"/>
    </row>
    <row r="433" spans="1:12" s="68" customFormat="1" ht="15.75">
      <c r="A433" s="244"/>
      <c r="B433" s="3"/>
      <c r="C433" s="2"/>
      <c r="D433" s="2"/>
      <c r="E433" s="245"/>
      <c r="F433" s="246"/>
      <c r="G433" s="159"/>
      <c r="H433" s="159"/>
      <c r="I433" s="159"/>
      <c r="J433" s="159"/>
      <c r="K433" s="159"/>
      <c r="L433" s="159"/>
    </row>
    <row r="434" spans="1:12" s="68" customFormat="1" ht="15.75">
      <c r="A434" s="244"/>
      <c r="B434" s="3"/>
      <c r="C434" s="2"/>
      <c r="D434" s="2"/>
      <c r="E434" s="245"/>
      <c r="F434" s="246"/>
      <c r="G434" s="159"/>
      <c r="H434" s="159"/>
      <c r="I434" s="159"/>
      <c r="J434" s="159"/>
      <c r="K434" s="159"/>
      <c r="L434" s="159"/>
    </row>
    <row r="435" spans="1:12" s="68" customFormat="1" ht="15.75">
      <c r="A435" s="244"/>
      <c r="B435" s="3"/>
      <c r="C435" s="2"/>
      <c r="D435" s="2"/>
      <c r="E435" s="245"/>
      <c r="F435" s="246"/>
      <c r="G435" s="159"/>
      <c r="H435" s="159"/>
      <c r="I435" s="159"/>
      <c r="J435" s="159"/>
      <c r="K435" s="159"/>
      <c r="L435" s="159"/>
    </row>
    <row r="436" spans="1:12" s="68" customFormat="1" ht="15.75">
      <c r="A436" s="244"/>
      <c r="B436" s="3"/>
      <c r="C436" s="2"/>
      <c r="D436" s="2"/>
      <c r="E436" s="245"/>
      <c r="F436" s="246"/>
      <c r="G436" s="159"/>
      <c r="H436" s="159"/>
      <c r="I436" s="159"/>
      <c r="J436" s="159"/>
      <c r="K436" s="159"/>
      <c r="L436" s="159"/>
    </row>
    <row r="437" spans="1:12" s="68" customFormat="1" ht="15.75">
      <c r="A437" s="244"/>
      <c r="B437" s="3"/>
      <c r="C437" s="2"/>
      <c r="D437" s="2"/>
      <c r="E437" s="245"/>
      <c r="F437" s="246"/>
      <c r="G437" s="159"/>
      <c r="H437" s="159"/>
      <c r="I437" s="159"/>
      <c r="J437" s="159"/>
      <c r="K437" s="159"/>
      <c r="L437" s="159"/>
    </row>
    <row r="438" spans="1:12" s="68" customFormat="1" ht="15.75">
      <c r="A438" s="244"/>
      <c r="B438" s="3"/>
      <c r="C438" s="2"/>
      <c r="D438" s="2"/>
      <c r="E438" s="245"/>
      <c r="F438" s="246"/>
      <c r="G438" s="159"/>
      <c r="H438" s="159"/>
      <c r="I438" s="159"/>
      <c r="J438" s="159"/>
      <c r="K438" s="159"/>
      <c r="L438" s="159"/>
    </row>
    <row r="439" spans="1:12" s="68" customFormat="1" ht="15.75">
      <c r="A439" s="244"/>
      <c r="B439" s="3"/>
      <c r="C439" s="2"/>
      <c r="D439" s="2"/>
      <c r="E439" s="245"/>
      <c r="F439" s="246"/>
      <c r="G439" s="159"/>
      <c r="H439" s="159"/>
      <c r="I439" s="159"/>
      <c r="J439" s="159"/>
      <c r="K439" s="159"/>
      <c r="L439" s="159"/>
    </row>
    <row r="440" spans="1:12" s="68" customFormat="1" ht="15.75">
      <c r="A440" s="244"/>
      <c r="B440" s="3"/>
      <c r="C440" s="2"/>
      <c r="D440" s="2"/>
      <c r="E440" s="245"/>
      <c r="F440" s="246"/>
      <c r="G440" s="159"/>
      <c r="H440" s="159"/>
      <c r="I440" s="159"/>
      <c r="J440" s="159"/>
      <c r="K440" s="159"/>
      <c r="L440" s="159"/>
    </row>
    <row r="441" spans="1:12" s="68" customFormat="1" ht="15.75">
      <c r="A441" s="244"/>
      <c r="B441" s="3"/>
      <c r="C441" s="2"/>
      <c r="D441" s="2"/>
      <c r="E441" s="245"/>
      <c r="F441" s="246"/>
      <c r="G441" s="159"/>
      <c r="H441" s="159"/>
      <c r="I441" s="159"/>
      <c r="J441" s="159"/>
      <c r="K441" s="159"/>
      <c r="L441" s="159"/>
    </row>
    <row r="442" spans="1:12" s="68" customFormat="1" ht="15.75">
      <c r="A442" s="244"/>
      <c r="B442" s="3"/>
      <c r="C442" s="2"/>
      <c r="D442" s="2"/>
      <c r="E442" s="245"/>
      <c r="F442" s="246"/>
      <c r="G442" s="159"/>
      <c r="H442" s="159"/>
      <c r="I442" s="159"/>
      <c r="J442" s="159"/>
      <c r="K442" s="159"/>
      <c r="L442" s="159"/>
    </row>
    <row r="443" spans="1:12" s="68" customFormat="1" ht="15.75">
      <c r="A443" s="244"/>
      <c r="B443" s="3"/>
      <c r="C443" s="2"/>
      <c r="D443" s="2"/>
      <c r="E443" s="245"/>
      <c r="F443" s="246"/>
      <c r="G443" s="159"/>
      <c r="H443" s="159"/>
      <c r="I443" s="159"/>
      <c r="J443" s="159"/>
      <c r="K443" s="159"/>
      <c r="L443" s="159"/>
    </row>
    <row r="444" spans="1:12" s="68" customFormat="1" ht="15.75">
      <c r="A444" s="244"/>
      <c r="B444" s="3"/>
      <c r="C444" s="2"/>
      <c r="D444" s="2"/>
      <c r="E444" s="245"/>
      <c r="F444" s="246"/>
      <c r="G444" s="159"/>
      <c r="H444" s="159"/>
      <c r="I444" s="159"/>
      <c r="J444" s="159"/>
      <c r="K444" s="159"/>
      <c r="L444" s="159"/>
    </row>
    <row r="445" spans="1:12" s="68" customFormat="1" ht="15.75">
      <c r="A445" s="244"/>
      <c r="B445" s="3"/>
      <c r="C445" s="2"/>
      <c r="D445" s="2"/>
      <c r="E445" s="245"/>
      <c r="F445" s="246"/>
      <c r="G445" s="159"/>
      <c r="H445" s="159"/>
      <c r="I445" s="159"/>
      <c r="J445" s="159"/>
      <c r="K445" s="159"/>
      <c r="L445" s="159"/>
    </row>
    <row r="446" spans="1:12" s="68" customFormat="1" ht="15.75">
      <c r="A446" s="244"/>
      <c r="B446" s="3"/>
      <c r="C446" s="2"/>
      <c r="D446" s="2"/>
      <c r="E446" s="245"/>
      <c r="F446" s="246"/>
      <c r="G446" s="159"/>
      <c r="H446" s="159"/>
      <c r="I446" s="159"/>
      <c r="J446" s="159"/>
      <c r="K446" s="159"/>
      <c r="L446" s="159"/>
    </row>
    <row r="447" spans="1:12" s="68" customFormat="1" ht="15.75">
      <c r="A447" s="244"/>
      <c r="B447" s="3"/>
      <c r="C447" s="2"/>
      <c r="D447" s="2"/>
      <c r="E447" s="245"/>
      <c r="F447" s="246"/>
      <c r="G447" s="159"/>
      <c r="H447" s="159"/>
      <c r="I447" s="159"/>
      <c r="J447" s="159"/>
      <c r="K447" s="159"/>
      <c r="L447" s="159"/>
    </row>
    <row r="448" spans="1:12" s="68" customFormat="1" ht="15.75">
      <c r="A448" s="244"/>
      <c r="B448" s="3"/>
      <c r="C448" s="2"/>
      <c r="D448" s="2"/>
      <c r="E448" s="245"/>
      <c r="F448" s="246"/>
      <c r="G448" s="159"/>
      <c r="H448" s="159"/>
      <c r="I448" s="159"/>
      <c r="J448" s="159"/>
      <c r="K448" s="159"/>
      <c r="L448" s="159"/>
    </row>
    <row r="449" spans="1:12" s="68" customFormat="1" ht="15.75">
      <c r="A449" s="244"/>
      <c r="B449" s="3"/>
      <c r="C449" s="2"/>
      <c r="D449" s="2"/>
      <c r="E449" s="245"/>
      <c r="F449" s="246"/>
      <c r="G449" s="159"/>
      <c r="H449" s="159"/>
      <c r="I449" s="159"/>
      <c r="J449" s="159"/>
      <c r="K449" s="159"/>
      <c r="L449" s="159"/>
    </row>
    <row r="450" spans="1:12" s="68" customFormat="1" ht="15.75">
      <c r="A450" s="244"/>
      <c r="B450" s="3"/>
      <c r="C450" s="2"/>
      <c r="D450" s="2"/>
      <c r="E450" s="245"/>
      <c r="F450" s="246"/>
      <c r="G450" s="159"/>
      <c r="H450" s="159"/>
      <c r="I450" s="159"/>
      <c r="J450" s="159"/>
      <c r="K450" s="159"/>
      <c r="L450" s="159"/>
    </row>
    <row r="451" spans="1:12" s="68" customFormat="1" ht="15.75">
      <c r="A451" s="244"/>
      <c r="B451" s="3"/>
      <c r="C451" s="2"/>
      <c r="D451" s="2"/>
      <c r="E451" s="245"/>
      <c r="F451" s="246"/>
      <c r="G451" s="159"/>
      <c r="H451" s="159"/>
      <c r="I451" s="159"/>
      <c r="J451" s="159"/>
      <c r="K451" s="159"/>
      <c r="L451" s="159"/>
    </row>
    <row r="452" spans="1:12" s="68" customFormat="1" ht="15.75">
      <c r="A452" s="244"/>
      <c r="B452" s="3"/>
      <c r="C452" s="2"/>
      <c r="D452" s="2"/>
      <c r="E452" s="245"/>
      <c r="F452" s="246"/>
      <c r="G452" s="159"/>
      <c r="H452" s="159"/>
      <c r="I452" s="159"/>
      <c r="J452" s="159"/>
      <c r="K452" s="159"/>
      <c r="L452" s="159"/>
    </row>
    <row r="453" spans="1:12" s="68" customFormat="1" ht="15.75">
      <c r="A453" s="244"/>
      <c r="B453" s="3"/>
      <c r="C453" s="2"/>
      <c r="D453" s="2"/>
      <c r="E453" s="245"/>
      <c r="F453" s="246"/>
      <c r="G453" s="159"/>
      <c r="H453" s="159"/>
      <c r="I453" s="159"/>
      <c r="J453" s="159"/>
      <c r="K453" s="159"/>
      <c r="L453" s="159"/>
    </row>
    <row r="454" spans="1:12" s="68" customFormat="1" ht="15.75">
      <c r="A454" s="244"/>
      <c r="B454" s="3"/>
      <c r="C454" s="2"/>
      <c r="D454" s="2"/>
      <c r="E454" s="245"/>
      <c r="F454" s="246"/>
      <c r="G454" s="159"/>
      <c r="H454" s="159"/>
      <c r="I454" s="159"/>
      <c r="J454" s="159"/>
      <c r="K454" s="159"/>
      <c r="L454" s="159"/>
    </row>
    <row r="455" spans="1:12" s="68" customFormat="1" ht="15.75">
      <c r="A455" s="244"/>
      <c r="B455" s="3"/>
      <c r="C455" s="2"/>
      <c r="D455" s="2"/>
      <c r="E455" s="245"/>
      <c r="F455" s="246"/>
      <c r="G455" s="159"/>
      <c r="H455" s="159"/>
      <c r="I455" s="159"/>
      <c r="J455" s="159"/>
      <c r="K455" s="159"/>
      <c r="L455" s="159"/>
    </row>
    <row r="456" spans="1:12" s="68" customFormat="1" ht="15.75">
      <c r="A456" s="244"/>
      <c r="B456" s="3"/>
      <c r="C456" s="2"/>
      <c r="D456" s="2"/>
      <c r="E456" s="245"/>
      <c r="F456" s="246"/>
      <c r="G456" s="159"/>
      <c r="H456" s="159"/>
      <c r="I456" s="159"/>
      <c r="J456" s="159"/>
      <c r="K456" s="159"/>
      <c r="L456" s="159"/>
    </row>
    <row r="457" spans="1:12" s="68" customFormat="1" ht="15.75">
      <c r="A457" s="244"/>
      <c r="B457" s="3"/>
      <c r="C457" s="2"/>
      <c r="D457" s="2"/>
      <c r="E457" s="245"/>
      <c r="F457" s="246"/>
      <c r="G457" s="159"/>
      <c r="H457" s="159"/>
      <c r="I457" s="159"/>
      <c r="J457" s="159"/>
      <c r="K457" s="159"/>
      <c r="L457" s="159"/>
    </row>
    <row r="458" spans="1:12" s="68" customFormat="1" ht="15.75">
      <c r="A458" s="244"/>
      <c r="B458" s="3"/>
      <c r="C458" s="2"/>
      <c r="D458" s="2"/>
      <c r="E458" s="245"/>
      <c r="F458" s="246"/>
      <c r="G458" s="159"/>
      <c r="H458" s="159"/>
      <c r="I458" s="159"/>
      <c r="J458" s="159"/>
      <c r="K458" s="159"/>
      <c r="L458" s="159"/>
    </row>
    <row r="459" spans="1:12" s="68" customFormat="1" ht="15.75">
      <c r="A459" s="244"/>
      <c r="B459" s="3"/>
      <c r="C459" s="2"/>
      <c r="D459" s="2"/>
      <c r="E459" s="245"/>
      <c r="F459" s="246"/>
      <c r="G459" s="159"/>
      <c r="H459" s="159"/>
      <c r="I459" s="159"/>
      <c r="J459" s="159"/>
      <c r="K459" s="159"/>
      <c r="L459" s="159"/>
    </row>
    <row r="460" spans="1:12" s="68" customFormat="1" ht="15.75">
      <c r="A460" s="244"/>
      <c r="B460" s="3"/>
      <c r="C460" s="2"/>
      <c r="D460" s="2"/>
      <c r="E460" s="245"/>
      <c r="F460" s="246"/>
      <c r="G460" s="159"/>
      <c r="H460" s="159"/>
      <c r="I460" s="159"/>
      <c r="J460" s="159"/>
      <c r="K460" s="159"/>
      <c r="L460" s="159"/>
    </row>
    <row r="461" spans="1:12" s="68" customFormat="1" ht="15.75">
      <c r="A461" s="244"/>
      <c r="B461" s="3"/>
      <c r="C461" s="2"/>
      <c r="D461" s="2"/>
      <c r="E461" s="245"/>
      <c r="F461" s="246"/>
      <c r="G461" s="159"/>
      <c r="H461" s="159"/>
      <c r="I461" s="159"/>
      <c r="J461" s="159"/>
      <c r="K461" s="159"/>
      <c r="L461" s="159"/>
    </row>
    <row r="462" spans="1:12" s="68" customFormat="1" ht="15.75">
      <c r="A462" s="244"/>
      <c r="B462" s="3"/>
      <c r="C462" s="2"/>
      <c r="D462" s="2"/>
      <c r="E462" s="245"/>
      <c r="F462" s="246"/>
      <c r="G462" s="159"/>
      <c r="H462" s="159"/>
      <c r="I462" s="159"/>
      <c r="J462" s="159"/>
      <c r="K462" s="159"/>
      <c r="L462" s="159"/>
    </row>
    <row r="463" spans="1:12" s="68" customFormat="1" ht="15.75">
      <c r="A463" s="244"/>
      <c r="B463" s="3"/>
      <c r="C463" s="2"/>
      <c r="D463" s="2"/>
      <c r="E463" s="245"/>
      <c r="F463" s="246"/>
      <c r="G463" s="159"/>
      <c r="H463" s="159"/>
      <c r="I463" s="159"/>
      <c r="J463" s="159"/>
      <c r="K463" s="159"/>
      <c r="L463" s="159"/>
    </row>
    <row r="464" spans="1:12" s="68" customFormat="1" ht="15.75">
      <c r="A464" s="244"/>
      <c r="B464" s="2"/>
      <c r="C464" s="2"/>
      <c r="D464" s="2"/>
      <c r="E464" s="245"/>
      <c r="F464" s="246"/>
      <c r="G464" s="159"/>
      <c r="H464" s="159"/>
      <c r="I464" s="159"/>
      <c r="J464" s="159"/>
      <c r="K464" s="159"/>
      <c r="L464" s="159"/>
    </row>
    <row r="465" spans="1:12" s="68" customFormat="1" ht="15.75">
      <c r="A465" s="244"/>
      <c r="B465" s="2"/>
      <c r="C465" s="2"/>
      <c r="D465" s="2"/>
      <c r="E465" s="245"/>
      <c r="F465" s="246"/>
      <c r="G465" s="159"/>
      <c r="H465" s="159"/>
      <c r="I465" s="159"/>
      <c r="J465" s="159"/>
      <c r="K465" s="159"/>
      <c r="L465" s="159"/>
    </row>
    <row r="466" spans="1:12" s="68" customFormat="1" ht="15.75">
      <c r="A466" s="244"/>
      <c r="B466" s="2"/>
      <c r="C466" s="2"/>
      <c r="D466" s="2"/>
      <c r="E466" s="245"/>
      <c r="F466" s="246"/>
      <c r="G466" s="159"/>
      <c r="H466" s="159"/>
      <c r="I466" s="159"/>
      <c r="J466" s="159"/>
      <c r="K466" s="159"/>
      <c r="L466" s="159"/>
    </row>
    <row r="467" spans="1:12" s="68" customFormat="1" ht="15.75">
      <c r="A467" s="244"/>
      <c r="B467" s="2"/>
      <c r="C467" s="2"/>
      <c r="D467" s="2"/>
      <c r="E467" s="245"/>
      <c r="F467" s="246"/>
      <c r="G467" s="159"/>
      <c r="H467" s="159"/>
      <c r="I467" s="159"/>
      <c r="J467" s="159"/>
      <c r="K467" s="159"/>
      <c r="L467" s="159"/>
    </row>
    <row r="468" spans="1:12" s="68" customFormat="1" ht="15.75">
      <c r="A468" s="244"/>
      <c r="B468" s="2"/>
      <c r="C468" s="2"/>
      <c r="D468" s="2"/>
      <c r="E468" s="245"/>
      <c r="F468" s="246"/>
      <c r="G468" s="159"/>
      <c r="H468" s="159"/>
      <c r="I468" s="159"/>
      <c r="J468" s="159"/>
      <c r="K468" s="159"/>
      <c r="L468" s="159"/>
    </row>
    <row r="469" spans="1:12" s="68" customFormat="1" ht="15.75">
      <c r="A469" s="244"/>
      <c r="B469" s="2"/>
      <c r="C469" s="2"/>
      <c r="D469" s="2"/>
      <c r="E469" s="245"/>
      <c r="F469" s="246"/>
      <c r="G469" s="159"/>
      <c r="H469" s="159"/>
      <c r="I469" s="159"/>
      <c r="J469" s="159"/>
      <c r="K469" s="159"/>
      <c r="L469" s="159"/>
    </row>
    <row r="470" spans="1:12" s="68" customFormat="1" ht="15.75">
      <c r="A470" s="244"/>
      <c r="B470" s="2"/>
      <c r="C470" s="2"/>
      <c r="D470" s="2"/>
      <c r="E470" s="245"/>
      <c r="F470" s="246"/>
      <c r="G470" s="159"/>
      <c r="H470" s="159"/>
      <c r="I470" s="159"/>
      <c r="J470" s="159"/>
      <c r="K470" s="159"/>
      <c r="L470" s="159"/>
    </row>
    <row r="471" spans="1:12" s="68" customFormat="1" ht="15.75">
      <c r="A471" s="244"/>
      <c r="B471" s="2"/>
      <c r="C471" s="2"/>
      <c r="D471" s="2"/>
      <c r="E471" s="245"/>
      <c r="F471" s="246"/>
      <c r="G471" s="159"/>
      <c r="H471" s="159"/>
      <c r="I471" s="159"/>
      <c r="J471" s="159"/>
      <c r="K471" s="159"/>
      <c r="L471" s="159"/>
    </row>
    <row r="472" spans="1:12" s="68" customFormat="1" ht="15.75">
      <c r="A472" s="244"/>
      <c r="B472" s="2"/>
      <c r="C472" s="2"/>
      <c r="D472" s="2"/>
      <c r="E472" s="245"/>
      <c r="F472" s="246"/>
      <c r="G472" s="159"/>
      <c r="H472" s="159"/>
      <c r="I472" s="159"/>
      <c r="J472" s="159"/>
      <c r="K472" s="159"/>
      <c r="L472" s="159"/>
    </row>
    <row r="473" spans="1:12" s="68" customFormat="1" ht="15.75">
      <c r="A473" s="244"/>
      <c r="B473" s="2"/>
      <c r="C473" s="2"/>
      <c r="D473" s="2"/>
      <c r="E473" s="245"/>
      <c r="F473" s="246"/>
      <c r="G473" s="159"/>
      <c r="H473" s="159"/>
      <c r="I473" s="159"/>
      <c r="J473" s="159"/>
      <c r="K473" s="159"/>
      <c r="L473" s="159"/>
    </row>
    <row r="474" spans="1:12" s="68" customFormat="1" ht="15.75">
      <c r="A474" s="244"/>
      <c r="B474" s="2"/>
      <c r="C474" s="2"/>
      <c r="D474" s="2"/>
      <c r="E474" s="245"/>
      <c r="F474" s="246"/>
      <c r="G474" s="159"/>
      <c r="H474" s="159"/>
      <c r="I474" s="159"/>
      <c r="J474" s="159"/>
      <c r="K474" s="159"/>
      <c r="L474" s="159"/>
    </row>
    <row r="475" spans="1:12" s="68" customFormat="1" ht="15.75">
      <c r="A475" s="244"/>
      <c r="B475" s="2"/>
      <c r="C475" s="2"/>
      <c r="D475" s="2"/>
      <c r="E475" s="245"/>
      <c r="F475" s="246"/>
      <c r="G475" s="159"/>
      <c r="H475" s="159"/>
      <c r="I475" s="159"/>
      <c r="J475" s="159"/>
      <c r="K475" s="159"/>
      <c r="L475" s="159"/>
    </row>
    <row r="476" spans="1:12" s="68" customFormat="1" ht="15.75">
      <c r="A476" s="244"/>
      <c r="B476" s="2"/>
      <c r="C476" s="2"/>
      <c r="D476" s="2"/>
      <c r="E476" s="245"/>
      <c r="F476" s="246"/>
      <c r="G476" s="159"/>
      <c r="H476" s="159"/>
      <c r="I476" s="159"/>
      <c r="J476" s="159"/>
      <c r="K476" s="159"/>
      <c r="L476" s="159"/>
    </row>
    <row r="477" spans="1:12" s="68" customFormat="1" ht="15.75">
      <c r="A477" s="244"/>
      <c r="B477" s="2"/>
      <c r="C477" s="2"/>
      <c r="D477" s="2"/>
      <c r="E477" s="245"/>
      <c r="F477" s="246"/>
      <c r="G477" s="159"/>
      <c r="H477" s="159"/>
      <c r="I477" s="159"/>
      <c r="J477" s="159"/>
      <c r="K477" s="159"/>
      <c r="L477" s="159"/>
    </row>
    <row r="478" spans="1:12" s="68" customFormat="1" ht="15.75">
      <c r="A478" s="244"/>
      <c r="B478" s="2"/>
      <c r="C478" s="2"/>
      <c r="D478" s="2"/>
      <c r="E478" s="245"/>
      <c r="F478" s="246"/>
      <c r="G478" s="159"/>
      <c r="H478" s="159"/>
      <c r="I478" s="159"/>
      <c r="J478" s="159"/>
      <c r="K478" s="159"/>
      <c r="L478" s="159"/>
    </row>
    <row r="479" spans="1:12" s="68" customFormat="1" ht="15.75">
      <c r="A479" s="244"/>
      <c r="B479" s="2"/>
      <c r="C479" s="2"/>
      <c r="D479" s="2"/>
      <c r="E479" s="245"/>
      <c r="F479" s="246"/>
      <c r="G479" s="159"/>
      <c r="H479" s="159"/>
      <c r="I479" s="159"/>
      <c r="J479" s="159"/>
      <c r="K479" s="159"/>
      <c r="L479" s="159"/>
    </row>
    <row r="480" spans="1:12" s="68" customFormat="1" ht="15.75">
      <c r="A480" s="244"/>
      <c r="B480" s="2"/>
      <c r="C480" s="2"/>
      <c r="D480" s="2"/>
      <c r="E480" s="245"/>
      <c r="F480" s="246"/>
      <c r="G480" s="159"/>
      <c r="H480" s="159"/>
      <c r="I480" s="159"/>
      <c r="J480" s="159"/>
      <c r="K480" s="159"/>
      <c r="L480" s="159"/>
    </row>
    <row r="481" spans="1:12" s="68" customFormat="1" ht="15.75">
      <c r="A481" s="244"/>
      <c r="B481" s="2"/>
      <c r="C481" s="2"/>
      <c r="D481" s="2"/>
      <c r="E481" s="245"/>
      <c r="F481" s="246"/>
      <c r="G481" s="159"/>
      <c r="H481" s="159"/>
      <c r="I481" s="159"/>
      <c r="J481" s="159"/>
      <c r="K481" s="159"/>
      <c r="L481" s="159"/>
    </row>
    <row r="482" spans="1:12" s="68" customFormat="1" ht="15.75">
      <c r="A482" s="244"/>
      <c r="B482" s="2"/>
      <c r="C482" s="2"/>
      <c r="D482" s="2"/>
      <c r="E482" s="245"/>
      <c r="F482" s="246"/>
      <c r="G482" s="159"/>
      <c r="H482" s="159"/>
      <c r="I482" s="159"/>
      <c r="J482" s="159"/>
      <c r="K482" s="159"/>
      <c r="L482" s="159"/>
    </row>
    <row r="483" spans="1:12" s="68" customFormat="1" ht="15.75">
      <c r="A483" s="244"/>
      <c r="B483" s="2"/>
      <c r="C483" s="2"/>
      <c r="D483" s="2"/>
      <c r="E483" s="245"/>
      <c r="F483" s="246"/>
      <c r="G483" s="159"/>
      <c r="H483" s="159"/>
      <c r="I483" s="159"/>
      <c r="J483" s="159"/>
      <c r="K483" s="159"/>
      <c r="L483" s="159"/>
    </row>
    <row r="484" spans="1:12" s="68" customFormat="1" ht="15.75">
      <c r="A484" s="244"/>
      <c r="B484" s="2"/>
      <c r="C484" s="2"/>
      <c r="D484" s="2"/>
      <c r="E484" s="245"/>
      <c r="F484" s="246"/>
      <c r="G484" s="159"/>
      <c r="H484" s="159"/>
      <c r="I484" s="159"/>
      <c r="J484" s="159"/>
      <c r="K484" s="159"/>
      <c r="L484" s="159"/>
    </row>
    <row r="485" spans="1:12" s="68" customFormat="1" ht="15.75">
      <c r="A485" s="244"/>
      <c r="B485" s="2"/>
      <c r="C485" s="2"/>
      <c r="D485" s="2"/>
      <c r="E485" s="245"/>
      <c r="F485" s="246"/>
      <c r="G485" s="159"/>
      <c r="H485" s="159"/>
      <c r="I485" s="159"/>
      <c r="J485" s="159"/>
      <c r="K485" s="159"/>
      <c r="L485" s="159"/>
    </row>
    <row r="486" spans="1:12" s="68" customFormat="1" ht="15.75">
      <c r="A486" s="244"/>
      <c r="B486" s="2"/>
      <c r="C486" s="2"/>
      <c r="D486" s="2"/>
      <c r="E486" s="245"/>
      <c r="F486" s="246"/>
      <c r="G486" s="159"/>
      <c r="H486" s="159"/>
      <c r="I486" s="159"/>
      <c r="J486" s="159"/>
      <c r="K486" s="159"/>
      <c r="L486" s="159"/>
    </row>
    <row r="487" spans="1:12" s="68" customFormat="1" ht="15.75">
      <c r="A487" s="244"/>
      <c r="B487" s="2"/>
      <c r="C487" s="2"/>
      <c r="D487" s="2"/>
      <c r="E487" s="245"/>
      <c r="F487" s="246"/>
      <c r="G487" s="159"/>
      <c r="H487" s="159"/>
      <c r="I487" s="159"/>
      <c r="J487" s="159"/>
      <c r="K487" s="159"/>
      <c r="L487" s="159"/>
    </row>
    <row r="488" spans="1:12" s="68" customFormat="1" ht="15.75">
      <c r="A488" s="244"/>
      <c r="B488" s="2"/>
      <c r="C488" s="2"/>
      <c r="D488" s="2"/>
      <c r="E488" s="245"/>
      <c r="F488" s="246"/>
      <c r="G488" s="159"/>
      <c r="H488" s="159"/>
      <c r="I488" s="159"/>
      <c r="J488" s="159"/>
      <c r="K488" s="159"/>
      <c r="L488" s="159"/>
    </row>
    <row r="489" spans="1:12" s="68" customFormat="1" ht="15.75">
      <c r="A489" s="244"/>
      <c r="B489" s="2"/>
      <c r="C489" s="2"/>
      <c r="D489" s="2"/>
      <c r="E489" s="245"/>
      <c r="F489" s="246"/>
      <c r="G489" s="159"/>
      <c r="H489" s="159"/>
      <c r="I489" s="159"/>
      <c r="J489" s="159"/>
      <c r="K489" s="159"/>
      <c r="L489" s="159"/>
    </row>
    <row r="490" spans="1:12" s="68" customFormat="1" ht="15.75">
      <c r="A490" s="244"/>
      <c r="B490" s="2"/>
      <c r="C490" s="2"/>
      <c r="D490" s="2"/>
      <c r="E490" s="245"/>
      <c r="F490" s="246"/>
      <c r="G490" s="159"/>
      <c r="H490" s="159"/>
      <c r="I490" s="159"/>
      <c r="J490" s="159"/>
      <c r="K490" s="159"/>
      <c r="L490" s="159"/>
    </row>
    <row r="491" spans="1:12" s="68" customFormat="1" ht="15.75">
      <c r="A491" s="244"/>
      <c r="B491" s="2"/>
      <c r="C491" s="2"/>
      <c r="D491" s="2"/>
      <c r="E491" s="245"/>
      <c r="F491" s="246"/>
      <c r="G491" s="159"/>
      <c r="H491" s="159"/>
      <c r="I491" s="159"/>
      <c r="J491" s="159"/>
      <c r="K491" s="159"/>
      <c r="L491" s="159"/>
    </row>
    <row r="492" spans="1:12" s="68" customFormat="1" ht="15.75">
      <c r="A492" s="244"/>
      <c r="B492" s="2"/>
      <c r="C492" s="2"/>
      <c r="D492" s="2"/>
      <c r="E492" s="245"/>
      <c r="F492" s="246"/>
      <c r="G492" s="159"/>
      <c r="H492" s="159"/>
      <c r="I492" s="159"/>
      <c r="J492" s="159"/>
      <c r="K492" s="159"/>
      <c r="L492" s="159"/>
    </row>
    <row r="493" spans="1:12" s="68" customFormat="1" ht="15.75">
      <c r="A493" s="244"/>
      <c r="B493" s="2"/>
      <c r="C493" s="2"/>
      <c r="D493" s="2"/>
      <c r="E493" s="245"/>
      <c r="F493" s="246"/>
      <c r="G493" s="159"/>
      <c r="H493" s="159"/>
      <c r="I493" s="159"/>
      <c r="J493" s="159"/>
      <c r="K493" s="159"/>
      <c r="L493" s="159"/>
    </row>
    <row r="494" spans="1:12" s="68" customFormat="1" ht="15.75">
      <c r="A494" s="244"/>
      <c r="B494" s="2"/>
      <c r="C494" s="2"/>
      <c r="D494" s="2"/>
      <c r="E494" s="245"/>
      <c r="F494" s="246"/>
      <c r="G494" s="159"/>
      <c r="H494" s="159"/>
      <c r="I494" s="159"/>
      <c r="J494" s="159"/>
      <c r="K494" s="159"/>
      <c r="L494" s="159"/>
    </row>
    <row r="495" spans="1:12" s="68" customFormat="1" ht="15.75">
      <c r="A495" s="244"/>
      <c r="B495" s="2"/>
      <c r="C495" s="2"/>
      <c r="D495" s="2"/>
      <c r="E495" s="245"/>
      <c r="F495" s="246"/>
      <c r="G495" s="159"/>
      <c r="H495" s="159"/>
      <c r="I495" s="159"/>
      <c r="J495" s="159"/>
      <c r="K495" s="159"/>
      <c r="L495" s="159"/>
    </row>
    <row r="496" spans="1:12" s="68" customFormat="1" ht="15.75">
      <c r="A496" s="244"/>
      <c r="B496" s="2"/>
      <c r="C496" s="2"/>
      <c r="D496" s="2"/>
      <c r="E496" s="245"/>
      <c r="F496" s="246"/>
      <c r="G496" s="159"/>
      <c r="H496" s="159"/>
      <c r="I496" s="159"/>
      <c r="J496" s="159"/>
      <c r="K496" s="159"/>
      <c r="L496" s="159"/>
    </row>
    <row r="497" spans="1:12" s="68" customFormat="1" ht="15.75">
      <c r="A497" s="244"/>
      <c r="B497" s="2"/>
      <c r="C497" s="2"/>
      <c r="D497" s="2"/>
      <c r="E497" s="245"/>
      <c r="F497" s="246"/>
      <c r="G497" s="159"/>
      <c r="H497" s="159"/>
      <c r="I497" s="159"/>
      <c r="J497" s="159"/>
      <c r="K497" s="159"/>
      <c r="L497" s="159"/>
    </row>
    <row r="498" spans="1:12" s="68" customFormat="1" ht="15.75">
      <c r="A498" s="244"/>
      <c r="B498" s="2"/>
      <c r="C498" s="2"/>
      <c r="D498" s="2"/>
      <c r="E498" s="245"/>
      <c r="F498" s="246"/>
      <c r="G498" s="159"/>
      <c r="H498" s="159"/>
      <c r="I498" s="159"/>
      <c r="J498" s="159"/>
      <c r="K498" s="159"/>
      <c r="L498" s="159"/>
    </row>
    <row r="499" spans="1:12" s="68" customFormat="1" ht="15.75">
      <c r="A499" s="244"/>
      <c r="B499" s="2"/>
      <c r="C499" s="2"/>
      <c r="D499" s="2"/>
      <c r="E499" s="245"/>
      <c r="F499" s="246"/>
      <c r="G499" s="159"/>
      <c r="H499" s="159"/>
      <c r="I499" s="159"/>
      <c r="J499" s="159"/>
      <c r="K499" s="159"/>
      <c r="L499" s="159"/>
    </row>
    <row r="500" spans="1:12" s="68" customFormat="1" ht="15.75">
      <c r="A500" s="244"/>
      <c r="B500" s="2"/>
      <c r="C500" s="2"/>
      <c r="D500" s="2"/>
      <c r="E500" s="245"/>
      <c r="F500" s="246"/>
      <c r="G500" s="159"/>
      <c r="H500" s="159"/>
      <c r="I500" s="159"/>
      <c r="J500" s="159"/>
      <c r="K500" s="159"/>
      <c r="L500" s="159"/>
    </row>
    <row r="501" spans="1:12" s="68" customFormat="1" ht="15.75">
      <c r="A501" s="244"/>
      <c r="B501" s="2"/>
      <c r="C501" s="2"/>
      <c r="D501" s="2"/>
      <c r="E501" s="245"/>
      <c r="F501" s="246"/>
      <c r="G501" s="159"/>
      <c r="H501" s="159"/>
      <c r="I501" s="159"/>
      <c r="J501" s="159"/>
      <c r="K501" s="159"/>
      <c r="L501" s="159"/>
    </row>
    <row r="502" spans="1:12" s="68" customFormat="1" ht="15.75">
      <c r="A502" s="244"/>
      <c r="B502" s="2"/>
      <c r="C502" s="2"/>
      <c r="D502" s="2"/>
      <c r="E502" s="245"/>
      <c r="F502" s="246"/>
      <c r="G502" s="159"/>
      <c r="H502" s="159"/>
      <c r="I502" s="159"/>
      <c r="J502" s="159"/>
      <c r="K502" s="159"/>
      <c r="L502" s="159"/>
    </row>
    <row r="503" spans="1:12" s="68" customFormat="1" ht="15.75">
      <c r="A503" s="244"/>
      <c r="B503" s="2"/>
      <c r="C503" s="2"/>
      <c r="D503" s="2"/>
      <c r="E503" s="245"/>
      <c r="F503" s="246"/>
      <c r="G503" s="159"/>
      <c r="H503" s="159"/>
      <c r="I503" s="159"/>
      <c r="J503" s="159"/>
      <c r="K503" s="159"/>
      <c r="L503" s="159"/>
    </row>
    <row r="504" spans="1:12" s="68" customFormat="1" ht="15.75">
      <c r="A504" s="244"/>
      <c r="B504" s="2"/>
      <c r="C504" s="2"/>
      <c r="D504" s="2"/>
      <c r="E504" s="245"/>
      <c r="F504" s="246"/>
      <c r="G504" s="159"/>
      <c r="H504" s="159"/>
      <c r="I504" s="159"/>
      <c r="J504" s="159"/>
      <c r="K504" s="159"/>
      <c r="L504" s="159"/>
    </row>
    <row r="505" spans="1:12" s="68" customFormat="1" ht="15.75">
      <c r="A505" s="244"/>
      <c r="B505" s="2"/>
      <c r="C505" s="2"/>
      <c r="D505" s="2"/>
      <c r="E505" s="245"/>
      <c r="F505" s="246"/>
      <c r="G505" s="159"/>
      <c r="H505" s="159"/>
      <c r="I505" s="159"/>
      <c r="J505" s="159"/>
      <c r="K505" s="159"/>
      <c r="L505" s="159"/>
    </row>
    <row r="506" spans="1:12" s="68" customFormat="1" ht="15.75">
      <c r="A506" s="244"/>
      <c r="B506" s="2"/>
      <c r="C506" s="2"/>
      <c r="D506" s="2"/>
      <c r="E506" s="245"/>
      <c r="F506" s="246"/>
      <c r="G506" s="159"/>
      <c r="H506" s="159"/>
      <c r="I506" s="159"/>
      <c r="J506" s="159"/>
      <c r="K506" s="159"/>
      <c r="L506" s="159"/>
    </row>
    <row r="507" spans="1:12" s="68" customFormat="1" ht="15.75">
      <c r="A507" s="244"/>
      <c r="B507" s="2"/>
      <c r="C507" s="2"/>
      <c r="D507" s="2"/>
      <c r="E507" s="245"/>
      <c r="F507" s="246"/>
      <c r="G507" s="159"/>
      <c r="H507" s="159"/>
      <c r="I507" s="159"/>
      <c r="J507" s="159"/>
      <c r="K507" s="159"/>
      <c r="L507" s="159"/>
    </row>
    <row r="508" spans="1:12" s="68" customFormat="1" ht="15.75">
      <c r="A508" s="244"/>
      <c r="B508" s="2"/>
      <c r="C508" s="2"/>
      <c r="D508" s="2"/>
      <c r="E508" s="245"/>
      <c r="F508" s="246"/>
      <c r="G508" s="159"/>
      <c r="H508" s="159"/>
      <c r="I508" s="159"/>
      <c r="J508" s="159"/>
      <c r="K508" s="159"/>
      <c r="L508" s="159"/>
    </row>
    <row r="509" spans="1:12" s="68" customFormat="1" ht="15.75">
      <c r="A509" s="244"/>
      <c r="B509" s="2"/>
      <c r="C509" s="2"/>
      <c r="D509" s="2"/>
      <c r="E509" s="245"/>
      <c r="F509" s="246"/>
      <c r="G509" s="159"/>
      <c r="H509" s="159"/>
      <c r="I509" s="159"/>
      <c r="J509" s="159"/>
      <c r="K509" s="159"/>
      <c r="L509" s="159"/>
    </row>
    <row r="510" spans="1:12" s="68" customFormat="1" ht="15.75">
      <c r="A510" s="244"/>
      <c r="B510" s="2"/>
      <c r="C510" s="2"/>
      <c r="D510" s="2"/>
      <c r="E510" s="245"/>
      <c r="F510" s="246"/>
      <c r="G510" s="159"/>
      <c r="H510" s="159"/>
      <c r="I510" s="159"/>
      <c r="J510" s="159"/>
      <c r="K510" s="159"/>
      <c r="L510" s="159"/>
    </row>
    <row r="511" spans="1:12" s="68" customFormat="1" ht="15.75">
      <c r="A511" s="244"/>
      <c r="B511" s="2"/>
      <c r="C511" s="2"/>
      <c r="D511" s="2"/>
      <c r="E511" s="245"/>
      <c r="F511" s="246"/>
      <c r="G511" s="159"/>
      <c r="H511" s="159"/>
      <c r="I511" s="159"/>
      <c r="J511" s="159"/>
      <c r="K511" s="159"/>
      <c r="L511" s="159"/>
    </row>
    <row r="512" spans="1:12" s="68" customFormat="1" ht="15.75">
      <c r="A512" s="244"/>
      <c r="B512" s="2"/>
      <c r="C512" s="2"/>
      <c r="D512" s="2"/>
      <c r="E512" s="245"/>
      <c r="F512" s="246"/>
      <c r="G512" s="159"/>
      <c r="H512" s="159"/>
      <c r="I512" s="159"/>
      <c r="J512" s="159"/>
      <c r="K512" s="159"/>
      <c r="L512" s="159"/>
    </row>
    <row r="513" spans="1:12" s="68" customFormat="1" ht="15.75">
      <c r="A513" s="244"/>
      <c r="B513" s="2"/>
      <c r="C513" s="2"/>
      <c r="D513" s="2"/>
      <c r="E513" s="245"/>
      <c r="F513" s="246"/>
      <c r="G513" s="159"/>
      <c r="H513" s="159"/>
      <c r="I513" s="159"/>
      <c r="J513" s="159"/>
      <c r="K513" s="159"/>
      <c r="L513" s="159"/>
    </row>
    <row r="514" spans="1:12" s="68" customFormat="1" ht="15.75">
      <c r="A514" s="244"/>
      <c r="B514" s="2"/>
      <c r="C514" s="2"/>
      <c r="D514" s="2"/>
      <c r="E514" s="245"/>
      <c r="F514" s="246"/>
      <c r="G514" s="159"/>
      <c r="H514" s="159"/>
      <c r="I514" s="159"/>
      <c r="J514" s="159"/>
      <c r="K514" s="159"/>
      <c r="L514" s="159"/>
    </row>
    <row r="515" spans="1:12" s="68" customFormat="1" ht="15.75">
      <c r="A515" s="244"/>
      <c r="B515" s="2"/>
      <c r="C515" s="2"/>
      <c r="D515" s="2"/>
      <c r="E515" s="245"/>
      <c r="F515" s="246"/>
      <c r="G515" s="159"/>
      <c r="H515" s="159"/>
      <c r="I515" s="159"/>
      <c r="J515" s="159"/>
      <c r="K515" s="159"/>
      <c r="L515" s="159"/>
    </row>
    <row r="516" spans="1:12" s="68" customFormat="1" ht="15.75">
      <c r="A516" s="244"/>
      <c r="B516" s="2"/>
      <c r="C516" s="2"/>
      <c r="D516" s="2"/>
      <c r="E516" s="245"/>
      <c r="F516" s="246"/>
      <c r="G516" s="159"/>
      <c r="H516" s="159"/>
      <c r="I516" s="159"/>
      <c r="J516" s="159"/>
      <c r="K516" s="159"/>
      <c r="L516" s="159"/>
    </row>
    <row r="517" spans="1:12" s="68" customFormat="1" ht="15.75">
      <c r="A517" s="244"/>
      <c r="B517" s="2"/>
      <c r="C517" s="2"/>
      <c r="D517" s="2"/>
      <c r="E517" s="245"/>
      <c r="F517" s="246"/>
      <c r="G517" s="159"/>
      <c r="H517" s="159"/>
      <c r="I517" s="159"/>
      <c r="J517" s="159"/>
      <c r="K517" s="159"/>
      <c r="L517" s="159"/>
    </row>
    <row r="518" spans="1:12" s="68" customFormat="1" ht="15.75">
      <c r="A518" s="244"/>
      <c r="B518" s="2"/>
      <c r="C518" s="2"/>
      <c r="D518" s="2"/>
      <c r="E518" s="245"/>
      <c r="F518" s="246"/>
      <c r="G518" s="159"/>
      <c r="H518" s="159"/>
      <c r="I518" s="159"/>
      <c r="J518" s="159"/>
      <c r="K518" s="159"/>
      <c r="L518" s="159"/>
    </row>
    <row r="519" spans="1:12" s="68" customFormat="1" ht="15.75">
      <c r="A519" s="244"/>
      <c r="B519" s="2"/>
      <c r="C519" s="2"/>
      <c r="D519" s="2"/>
      <c r="E519" s="245"/>
      <c r="F519" s="246"/>
      <c r="G519" s="159"/>
      <c r="H519" s="159"/>
      <c r="I519" s="159"/>
      <c r="J519" s="159"/>
      <c r="K519" s="159"/>
      <c r="L519" s="159"/>
    </row>
    <row r="520" spans="1:12" s="68" customFormat="1" ht="15.75">
      <c r="A520" s="244"/>
      <c r="B520" s="2"/>
      <c r="C520" s="2"/>
      <c r="D520" s="2"/>
      <c r="E520" s="245"/>
      <c r="F520" s="246"/>
      <c r="G520" s="159"/>
      <c r="H520" s="159"/>
      <c r="I520" s="159"/>
      <c r="J520" s="159"/>
      <c r="K520" s="159"/>
      <c r="L520" s="159"/>
    </row>
  </sheetData>
  <sheetProtection/>
  <mergeCells count="7">
    <mergeCell ref="A1:F1"/>
    <mergeCell ref="A2:F2"/>
    <mergeCell ref="A3:F3"/>
    <mergeCell ref="D270:D271"/>
    <mergeCell ref="D300:D301"/>
    <mergeCell ref="D29:D33"/>
    <mergeCell ref="D117:D120"/>
  </mergeCells>
  <printOptions/>
  <pageMargins left="0" right="0" top="0.5118110236220472" bottom="0.3937007874015748" header="0.5905511811023623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532"/>
  <sheetViews>
    <sheetView zoomScalePageLayoutView="0" workbookViewId="0" topLeftCell="A375">
      <selection activeCell="A388" sqref="A388:F388"/>
    </sheetView>
  </sheetViews>
  <sheetFormatPr defaultColWidth="10.28125" defaultRowHeight="12.75"/>
  <cols>
    <col min="1" max="1" width="72.00390625" style="244" customWidth="1"/>
    <col min="2" max="4" width="17.7109375" style="2" customWidth="1"/>
    <col min="5" max="5" width="4.8515625" style="245" customWidth="1"/>
    <col min="6" max="6" width="17.7109375" style="246" customWidth="1"/>
    <col min="7" max="12" width="10.28125" style="159" customWidth="1"/>
    <col min="13" max="16384" width="10.28125" style="4" customWidth="1"/>
  </cols>
  <sheetData>
    <row r="1" spans="1:12" s="248" customFormat="1" ht="19.5" customHeight="1">
      <c r="A1" s="373" t="s">
        <v>67</v>
      </c>
      <c r="B1" s="373"/>
      <c r="C1" s="373"/>
      <c r="D1" s="373"/>
      <c r="E1" s="373"/>
      <c r="F1" s="373"/>
      <c r="G1" s="247"/>
      <c r="H1" s="247"/>
      <c r="I1" s="247"/>
      <c r="J1" s="247"/>
      <c r="K1" s="247"/>
      <c r="L1" s="247"/>
    </row>
    <row r="2" spans="1:12" s="250" customFormat="1" ht="19.5" customHeight="1">
      <c r="A2" s="373" t="s">
        <v>48</v>
      </c>
      <c r="B2" s="373"/>
      <c r="C2" s="373"/>
      <c r="D2" s="373"/>
      <c r="E2" s="373"/>
      <c r="F2" s="373"/>
      <c r="G2" s="249"/>
      <c r="H2" s="249"/>
      <c r="I2" s="249"/>
      <c r="J2" s="249"/>
      <c r="K2" s="249"/>
      <c r="L2" s="249"/>
    </row>
    <row r="3" spans="1:12" s="250" customFormat="1" ht="27" customHeight="1">
      <c r="A3" s="374" t="s">
        <v>683</v>
      </c>
      <c r="B3" s="374"/>
      <c r="C3" s="374"/>
      <c r="D3" s="374"/>
      <c r="E3" s="374"/>
      <c r="F3" s="374"/>
      <c r="G3" s="249"/>
      <c r="H3" s="249"/>
      <c r="I3" s="249"/>
      <c r="J3" s="249"/>
      <c r="K3" s="249"/>
      <c r="L3" s="249"/>
    </row>
    <row r="4" spans="1:12" s="5" customFormat="1" ht="2.25" customHeight="1" hidden="1">
      <c r="A4" s="221"/>
      <c r="B4" s="221"/>
      <c r="C4" s="221"/>
      <c r="D4" s="221"/>
      <c r="E4" s="222"/>
      <c r="F4" s="223"/>
      <c r="G4" s="150"/>
      <c r="H4" s="150"/>
      <c r="I4" s="150"/>
      <c r="J4" s="150"/>
      <c r="K4" s="150"/>
      <c r="L4" s="150"/>
    </row>
    <row r="5" spans="1:12" s="5" customFormat="1" ht="9" customHeight="1">
      <c r="A5" s="221"/>
      <c r="B5" s="221"/>
      <c r="C5" s="221"/>
      <c r="D5" s="221"/>
      <c r="E5" s="224"/>
      <c r="F5" s="223"/>
      <c r="G5" s="150"/>
      <c r="H5" s="150"/>
      <c r="I5" s="150"/>
      <c r="J5" s="150"/>
      <c r="K5" s="150"/>
      <c r="L5" s="150"/>
    </row>
    <row r="6" spans="1:12" s="96" customFormat="1" ht="45" customHeight="1">
      <c r="A6" s="225" t="s">
        <v>0</v>
      </c>
      <c r="B6" s="226" t="s">
        <v>495</v>
      </c>
      <c r="C6" s="227" t="s">
        <v>684</v>
      </c>
      <c r="D6" s="228" t="s">
        <v>113</v>
      </c>
      <c r="E6" s="299" t="s">
        <v>112</v>
      </c>
      <c r="F6" s="230" t="s">
        <v>497</v>
      </c>
      <c r="G6" s="151"/>
      <c r="H6" s="151"/>
      <c r="I6" s="151"/>
      <c r="J6" s="151"/>
      <c r="K6" s="151"/>
      <c r="L6" s="151"/>
    </row>
    <row r="7" spans="1:12" s="96" customFormat="1" ht="15" customHeight="1">
      <c r="A7" s="231"/>
      <c r="B7" s="232" t="s">
        <v>1</v>
      </c>
      <c r="C7" s="233" t="s">
        <v>2</v>
      </c>
      <c r="D7" s="234" t="s">
        <v>3</v>
      </c>
      <c r="E7" s="300" t="s">
        <v>4</v>
      </c>
      <c r="F7" s="235" t="s">
        <v>5</v>
      </c>
      <c r="G7" s="151"/>
      <c r="H7" s="151"/>
      <c r="I7" s="151"/>
      <c r="J7" s="151"/>
      <c r="K7" s="151"/>
      <c r="L7" s="151"/>
    </row>
    <row r="8" spans="1:12" s="9" customFormat="1" ht="30" customHeight="1">
      <c r="A8" s="6" t="s">
        <v>116</v>
      </c>
      <c r="B8" s="90"/>
      <c r="C8" s="7"/>
      <c r="D8" s="104"/>
      <c r="E8" s="8"/>
      <c r="F8" s="105"/>
      <c r="G8" s="26"/>
      <c r="H8" s="26"/>
      <c r="I8" s="26"/>
      <c r="J8" s="26"/>
      <c r="K8" s="26"/>
      <c r="L8" s="26"/>
    </row>
    <row r="9" spans="1:12" s="9" customFormat="1" ht="24.75" customHeight="1">
      <c r="A9" s="10" t="s">
        <v>6</v>
      </c>
      <c r="B9" s="60">
        <v>2078000</v>
      </c>
      <c r="C9" s="60">
        <v>1504553.11</v>
      </c>
      <c r="D9" s="11">
        <f>B9-C9</f>
        <v>573446.8899999999</v>
      </c>
      <c r="E9" s="12">
        <f>C9/B9*100</f>
        <v>72.40390327237729</v>
      </c>
      <c r="F9" s="11">
        <v>1364432.05</v>
      </c>
      <c r="G9" s="26"/>
      <c r="H9" s="26"/>
      <c r="I9" s="26"/>
      <c r="J9" s="26"/>
      <c r="K9" s="26"/>
      <c r="L9" s="26"/>
    </row>
    <row r="10" spans="1:12" s="9" customFormat="1" ht="24.75" customHeight="1">
      <c r="A10" s="10" t="s">
        <v>7</v>
      </c>
      <c r="B10" s="60">
        <v>40000</v>
      </c>
      <c r="C10" s="60">
        <v>26995.22</v>
      </c>
      <c r="D10" s="11">
        <f>B10-C10</f>
        <v>13004.779999999999</v>
      </c>
      <c r="E10" s="12">
        <f>C10/B10*100</f>
        <v>67.48805</v>
      </c>
      <c r="F10" s="11">
        <v>105267.89</v>
      </c>
      <c r="G10" s="26"/>
      <c r="H10" s="26"/>
      <c r="I10" s="26"/>
      <c r="J10" s="26"/>
      <c r="K10" s="26"/>
      <c r="L10" s="26"/>
    </row>
    <row r="11" spans="1:12" s="9" customFormat="1" ht="30" customHeight="1">
      <c r="A11" s="107" t="s">
        <v>91</v>
      </c>
      <c r="B11" s="108">
        <f>SUM(B9,B10)</f>
        <v>2118000</v>
      </c>
      <c r="C11" s="108">
        <f>SUM(C9,C10)</f>
        <v>1531548.33</v>
      </c>
      <c r="D11" s="109">
        <f>B11-C11</f>
        <v>586451.6699999999</v>
      </c>
      <c r="E11" s="110">
        <f>C11/B11*100</f>
        <v>72.31106373937676</v>
      </c>
      <c r="F11" s="109">
        <f>SUM(F9:F10)</f>
        <v>1469699.94</v>
      </c>
      <c r="G11" s="26"/>
      <c r="H11" s="26"/>
      <c r="I11" s="26"/>
      <c r="J11" s="26"/>
      <c r="K11" s="26"/>
      <c r="L11" s="26"/>
    </row>
    <row r="12" spans="1:12" s="44" customFormat="1" ht="24.75" customHeight="1">
      <c r="A12" s="10" t="s">
        <v>8</v>
      </c>
      <c r="B12" s="60">
        <v>33000</v>
      </c>
      <c r="C12" s="60">
        <f>SUM(C13:C14)</f>
        <v>25788.28</v>
      </c>
      <c r="D12" s="11">
        <f>B12-C12</f>
        <v>7211.720000000001</v>
      </c>
      <c r="E12" s="12">
        <f>C12/B12*100</f>
        <v>78.14630303030302</v>
      </c>
      <c r="F12" s="11">
        <v>43005.88</v>
      </c>
      <c r="G12" s="147"/>
      <c r="H12" s="72"/>
      <c r="I12" s="72"/>
      <c r="J12" s="72"/>
      <c r="K12" s="72"/>
      <c r="L12" s="72"/>
    </row>
    <row r="13" spans="1:12" s="51" customFormat="1" ht="19.5" customHeight="1">
      <c r="A13" s="55" t="s">
        <v>300</v>
      </c>
      <c r="B13" s="49"/>
      <c r="C13" s="49">
        <v>8288.28</v>
      </c>
      <c r="D13" s="48"/>
      <c r="E13" s="50"/>
      <c r="F13" s="48"/>
      <c r="G13" s="88"/>
      <c r="H13" s="88"/>
      <c r="I13" s="88"/>
      <c r="J13" s="88"/>
      <c r="K13" s="88"/>
      <c r="L13" s="88"/>
    </row>
    <row r="14" spans="1:12" s="51" customFormat="1" ht="19.5" customHeight="1">
      <c r="A14" s="55" t="s">
        <v>210</v>
      </c>
      <c r="B14" s="49"/>
      <c r="C14" s="49">
        <v>17500</v>
      </c>
      <c r="D14" s="48"/>
      <c r="E14" s="50"/>
      <c r="F14" s="48"/>
      <c r="G14" s="88"/>
      <c r="H14" s="88"/>
      <c r="I14" s="88"/>
      <c r="J14" s="88"/>
      <c r="K14" s="88"/>
      <c r="L14" s="88"/>
    </row>
    <row r="15" spans="1:12" s="3" customFormat="1" ht="30" customHeight="1">
      <c r="A15" s="165" t="s">
        <v>92</v>
      </c>
      <c r="B15" s="166">
        <f>B12</f>
        <v>33000</v>
      </c>
      <c r="C15" s="166">
        <f>C12</f>
        <v>25788.28</v>
      </c>
      <c r="D15" s="167">
        <f aca="true" t="shared" si="0" ref="D15:D20">B15-C15</f>
        <v>7211.720000000001</v>
      </c>
      <c r="E15" s="168">
        <f aca="true" t="shared" si="1" ref="E15:E20">C15/B15*100</f>
        <v>78.14630303030302</v>
      </c>
      <c r="F15" s="167">
        <f>F12</f>
        <v>43005.88</v>
      </c>
      <c r="G15" s="152"/>
      <c r="H15" s="152"/>
      <c r="I15" s="152"/>
      <c r="J15" s="152"/>
      <c r="K15" s="152"/>
      <c r="L15" s="152"/>
    </row>
    <row r="16" spans="1:12" s="9" customFormat="1" ht="24.75" customHeight="1">
      <c r="A16" s="6" t="s">
        <v>117</v>
      </c>
      <c r="B16" s="82">
        <v>294000</v>
      </c>
      <c r="C16" s="82">
        <v>224227.79</v>
      </c>
      <c r="D16" s="16">
        <f t="shared" si="0"/>
        <v>69772.20999999999</v>
      </c>
      <c r="E16" s="17">
        <f t="shared" si="1"/>
        <v>76.26795578231292</v>
      </c>
      <c r="F16" s="16">
        <v>227803.42</v>
      </c>
      <c r="G16" s="26"/>
      <c r="H16" s="26"/>
      <c r="I16" s="26"/>
      <c r="J16" s="26"/>
      <c r="K16" s="26"/>
      <c r="L16" s="26"/>
    </row>
    <row r="17" spans="1:12" s="9" customFormat="1" ht="24.75" customHeight="1">
      <c r="A17" s="13" t="s">
        <v>118</v>
      </c>
      <c r="B17" s="19">
        <v>37000</v>
      </c>
      <c r="C17" s="19">
        <v>26036.46</v>
      </c>
      <c r="D17" s="11">
        <f t="shared" si="0"/>
        <v>10963.54</v>
      </c>
      <c r="E17" s="12">
        <f t="shared" si="1"/>
        <v>70.36881081081081</v>
      </c>
      <c r="F17" s="11">
        <v>24984.89</v>
      </c>
      <c r="G17" s="26"/>
      <c r="H17" s="26"/>
      <c r="I17" s="26"/>
      <c r="J17" s="26"/>
      <c r="K17" s="26"/>
      <c r="L17" s="26"/>
    </row>
    <row r="18" spans="1:12" s="9" customFormat="1" ht="30" customHeight="1">
      <c r="A18" s="107" t="s">
        <v>93</v>
      </c>
      <c r="B18" s="108">
        <f>SUM(B16,B17)</f>
        <v>331000</v>
      </c>
      <c r="C18" s="108">
        <f>SUM(C16,C17)</f>
        <v>250264.25</v>
      </c>
      <c r="D18" s="109">
        <f t="shared" si="0"/>
        <v>80735.75</v>
      </c>
      <c r="E18" s="110">
        <f t="shared" si="1"/>
        <v>75.60853474320241</v>
      </c>
      <c r="F18" s="109">
        <f>SUM(F16:F17)</f>
        <v>252788.31</v>
      </c>
      <c r="G18" s="26"/>
      <c r="H18" s="26"/>
      <c r="I18" s="26"/>
      <c r="J18" s="26"/>
      <c r="K18" s="26"/>
      <c r="L18" s="26"/>
    </row>
    <row r="19" spans="1:12" s="9" customFormat="1" ht="30" customHeight="1">
      <c r="A19" s="165" t="s">
        <v>94</v>
      </c>
      <c r="B19" s="166">
        <f>SUM(B11,B15,B18)</f>
        <v>2482000</v>
      </c>
      <c r="C19" s="166">
        <f>SUM(C11,C15,C18)</f>
        <v>1807600.86</v>
      </c>
      <c r="D19" s="167">
        <f t="shared" si="0"/>
        <v>674399.1399999999</v>
      </c>
      <c r="E19" s="168">
        <f t="shared" si="1"/>
        <v>72.82839887187752</v>
      </c>
      <c r="F19" s="167">
        <f>SUM(F11,F15,F18)</f>
        <v>1765494.13</v>
      </c>
      <c r="G19" s="26"/>
      <c r="H19" s="26"/>
      <c r="I19" s="26"/>
      <c r="J19" s="26"/>
      <c r="K19" s="26"/>
      <c r="L19" s="26"/>
    </row>
    <row r="20" spans="1:12" s="9" customFormat="1" ht="24.75" customHeight="1">
      <c r="A20" s="10" t="s">
        <v>9</v>
      </c>
      <c r="B20" s="60">
        <v>130000</v>
      </c>
      <c r="C20" s="60">
        <f>SUM(C21:C27)</f>
        <v>86739.66</v>
      </c>
      <c r="D20" s="11">
        <f t="shared" si="0"/>
        <v>43260.34</v>
      </c>
      <c r="E20" s="12">
        <f t="shared" si="1"/>
        <v>66.72281538461539</v>
      </c>
      <c r="F20" s="11">
        <v>139775.02</v>
      </c>
      <c r="G20" s="26"/>
      <c r="H20" s="26"/>
      <c r="I20" s="26"/>
      <c r="J20" s="26"/>
      <c r="K20" s="26"/>
      <c r="L20" s="26"/>
    </row>
    <row r="21" spans="1:12" s="25" customFormat="1" ht="19.5" customHeight="1">
      <c r="A21" s="71" t="s">
        <v>71</v>
      </c>
      <c r="B21" s="49"/>
      <c r="C21" s="49">
        <v>8712.5</v>
      </c>
      <c r="D21" s="48"/>
      <c r="E21" s="161"/>
      <c r="F21" s="48"/>
      <c r="G21" s="40"/>
      <c r="H21" s="40"/>
      <c r="I21" s="40"/>
      <c r="J21" s="40"/>
      <c r="K21" s="40"/>
      <c r="L21" s="40"/>
    </row>
    <row r="22" spans="1:12" s="9" customFormat="1" ht="19.5" customHeight="1">
      <c r="A22" s="71" t="s">
        <v>106</v>
      </c>
      <c r="B22" s="49"/>
      <c r="C22" s="49">
        <v>17437.7</v>
      </c>
      <c r="D22" s="48"/>
      <c r="E22" s="50"/>
      <c r="F22" s="48"/>
      <c r="G22" s="26"/>
      <c r="H22" s="26"/>
      <c r="I22" s="26"/>
      <c r="J22" s="26"/>
      <c r="K22" s="26"/>
      <c r="L22" s="26"/>
    </row>
    <row r="23" spans="1:12" s="9" customFormat="1" ht="19.5" customHeight="1">
      <c r="A23" s="290" t="s">
        <v>171</v>
      </c>
      <c r="B23" s="83"/>
      <c r="C23" s="83">
        <v>15882.22</v>
      </c>
      <c r="D23" s="53"/>
      <c r="E23" s="54"/>
      <c r="F23" s="53"/>
      <c r="G23" s="26"/>
      <c r="H23" s="26"/>
      <c r="I23" s="26"/>
      <c r="J23" s="26"/>
      <c r="K23" s="26"/>
      <c r="L23" s="26"/>
    </row>
    <row r="24" spans="1:12" s="9" customFormat="1" ht="19.5" customHeight="1">
      <c r="A24" s="71" t="s">
        <v>62</v>
      </c>
      <c r="B24" s="49"/>
      <c r="C24" s="49">
        <v>13186.91</v>
      </c>
      <c r="D24" s="48"/>
      <c r="E24" s="50"/>
      <c r="F24" s="48"/>
      <c r="G24" s="26"/>
      <c r="H24" s="26"/>
      <c r="I24" s="26"/>
      <c r="J24" s="26"/>
      <c r="K24" s="26"/>
      <c r="L24" s="26"/>
    </row>
    <row r="25" spans="1:12" s="9" customFormat="1" ht="19.5" customHeight="1">
      <c r="A25" s="205" t="s">
        <v>10</v>
      </c>
      <c r="B25" s="49"/>
      <c r="C25" s="49">
        <v>11272.75</v>
      </c>
      <c r="D25" s="48"/>
      <c r="E25" s="50"/>
      <c r="F25" s="48"/>
      <c r="G25" s="26"/>
      <c r="H25" s="26"/>
      <c r="I25" s="26"/>
      <c r="J25" s="26"/>
      <c r="K25" s="26"/>
      <c r="L25" s="26"/>
    </row>
    <row r="26" spans="1:12" s="9" customFormat="1" ht="19.5" customHeight="1">
      <c r="A26" s="205" t="s">
        <v>236</v>
      </c>
      <c r="B26" s="49"/>
      <c r="C26" s="49">
        <v>4688</v>
      </c>
      <c r="D26" s="48"/>
      <c r="E26" s="50"/>
      <c r="F26" s="48"/>
      <c r="G26" s="26"/>
      <c r="H26" s="26"/>
      <c r="I26" s="26"/>
      <c r="J26" s="26"/>
      <c r="K26" s="26"/>
      <c r="L26" s="26"/>
    </row>
    <row r="27" spans="1:12" s="9" customFormat="1" ht="19.5" customHeight="1">
      <c r="A27" s="205" t="s">
        <v>11</v>
      </c>
      <c r="B27" s="49"/>
      <c r="C27" s="49">
        <v>15559.58</v>
      </c>
      <c r="D27" s="48"/>
      <c r="E27" s="50"/>
      <c r="F27" s="48"/>
      <c r="G27" s="26"/>
      <c r="H27" s="26"/>
      <c r="I27" s="26"/>
      <c r="J27" s="26"/>
      <c r="K27" s="26"/>
      <c r="L27" s="26"/>
    </row>
    <row r="28" spans="1:12" s="2" customFormat="1" ht="24.75" customHeight="1">
      <c r="A28" s="20" t="s">
        <v>13</v>
      </c>
      <c r="B28" s="60">
        <v>60000</v>
      </c>
      <c r="C28" s="60">
        <f>SUM(C29)</f>
        <v>70231.56</v>
      </c>
      <c r="D28" s="11">
        <f>B28-C28</f>
        <v>-10231.559999999998</v>
      </c>
      <c r="E28" s="12">
        <f>C28/B28*100</f>
        <v>117.0526</v>
      </c>
      <c r="F28" s="11">
        <v>46934.06</v>
      </c>
      <c r="G28" s="99"/>
      <c r="H28" s="99"/>
      <c r="I28" s="99"/>
      <c r="J28" s="99"/>
      <c r="K28" s="99"/>
      <c r="L28" s="99"/>
    </row>
    <row r="29" spans="1:12" s="2" customFormat="1" ht="19.5" customHeight="1">
      <c r="A29" s="46" t="s">
        <v>66</v>
      </c>
      <c r="B29" s="49"/>
      <c r="C29" s="49">
        <v>70231.56</v>
      </c>
      <c r="D29" s="379" t="s">
        <v>644</v>
      </c>
      <c r="E29" s="50"/>
      <c r="F29" s="48"/>
      <c r="G29" s="99"/>
      <c r="H29" s="99"/>
      <c r="I29" s="99"/>
      <c r="J29" s="99"/>
      <c r="K29" s="99"/>
      <c r="L29" s="99"/>
    </row>
    <row r="30" spans="1:12" s="2" customFormat="1" ht="19.5" customHeight="1">
      <c r="A30" s="46"/>
      <c r="B30" s="49"/>
      <c r="C30" s="49"/>
      <c r="D30" s="379"/>
      <c r="E30" s="50"/>
      <c r="F30" s="48"/>
      <c r="G30" s="99"/>
      <c r="H30" s="99"/>
      <c r="I30" s="99"/>
      <c r="J30" s="99"/>
      <c r="K30" s="99"/>
      <c r="L30" s="99"/>
    </row>
    <row r="31" spans="1:12" s="2" customFormat="1" ht="19.5" customHeight="1">
      <c r="A31" s="46"/>
      <c r="B31" s="49"/>
      <c r="C31" s="49"/>
      <c r="D31" s="379"/>
      <c r="E31" s="50"/>
      <c r="F31" s="48"/>
      <c r="G31" s="99"/>
      <c r="H31" s="99"/>
      <c r="I31" s="99"/>
      <c r="J31" s="99"/>
      <c r="K31" s="99"/>
      <c r="L31" s="99"/>
    </row>
    <row r="32" spans="1:12" s="2" customFormat="1" ht="19.5" customHeight="1">
      <c r="A32" s="46"/>
      <c r="B32" s="49"/>
      <c r="C32" s="49"/>
      <c r="D32" s="379"/>
      <c r="E32" s="50"/>
      <c r="F32" s="48"/>
      <c r="G32" s="99"/>
      <c r="H32" s="99"/>
      <c r="I32" s="99"/>
      <c r="J32" s="99"/>
      <c r="K32" s="99"/>
      <c r="L32" s="99"/>
    </row>
    <row r="33" spans="1:12" s="2" customFormat="1" ht="19.5" customHeight="1">
      <c r="A33" s="46"/>
      <c r="B33" s="49"/>
      <c r="C33" s="49"/>
      <c r="D33" s="380"/>
      <c r="E33" s="50"/>
      <c r="F33" s="48"/>
      <c r="G33" s="99"/>
      <c r="H33" s="99"/>
      <c r="I33" s="99"/>
      <c r="J33" s="99"/>
      <c r="K33" s="99"/>
      <c r="L33" s="99"/>
    </row>
    <row r="34" spans="1:12" s="2" customFormat="1" ht="24.75" customHeight="1">
      <c r="A34" s="20" t="s">
        <v>14</v>
      </c>
      <c r="B34" s="60">
        <v>10000</v>
      </c>
      <c r="C34" s="60">
        <v>0</v>
      </c>
      <c r="D34" s="11">
        <f>B34-C34</f>
        <v>10000</v>
      </c>
      <c r="E34" s="12">
        <f>C34/B34*100</f>
        <v>0</v>
      </c>
      <c r="F34" s="11">
        <v>7389</v>
      </c>
      <c r="G34" s="99"/>
      <c r="H34" s="99"/>
      <c r="I34" s="99"/>
      <c r="J34" s="99"/>
      <c r="K34" s="99"/>
      <c r="L34" s="99"/>
    </row>
    <row r="35" spans="1:12" s="2" customFormat="1" ht="30" customHeight="1">
      <c r="A35" s="111" t="s">
        <v>95</v>
      </c>
      <c r="B35" s="108">
        <f>SUM(B20,B28,B34)</f>
        <v>200000</v>
      </c>
      <c r="C35" s="108">
        <f>SUM(C20,C28,C34)</f>
        <v>156971.22</v>
      </c>
      <c r="D35" s="109">
        <f>B35-C35</f>
        <v>43028.78</v>
      </c>
      <c r="E35" s="110">
        <f>C35/B35*100</f>
        <v>78.48561000000001</v>
      </c>
      <c r="F35" s="167">
        <f>SUM(F20,F28,F34)</f>
        <v>194098.08</v>
      </c>
      <c r="G35" s="99"/>
      <c r="H35" s="99"/>
      <c r="I35" s="99"/>
      <c r="J35" s="99"/>
      <c r="K35" s="99"/>
      <c r="L35" s="99"/>
    </row>
    <row r="36" spans="1:12" s="9" customFormat="1" ht="24.75" customHeight="1">
      <c r="A36" s="20" t="s">
        <v>15</v>
      </c>
      <c r="B36" s="60">
        <v>35000</v>
      </c>
      <c r="C36" s="94">
        <f>SUM(C37:C41)</f>
        <v>21363.980000000003</v>
      </c>
      <c r="D36" s="11">
        <f>B36-C36</f>
        <v>13636.019999999997</v>
      </c>
      <c r="E36" s="12">
        <f>C36/B36*100</f>
        <v>61.03994285714287</v>
      </c>
      <c r="F36" s="11">
        <v>30500.41</v>
      </c>
      <c r="G36" s="26"/>
      <c r="H36" s="26"/>
      <c r="I36" s="26"/>
      <c r="J36" s="26"/>
      <c r="K36" s="26"/>
      <c r="L36" s="26"/>
    </row>
    <row r="37" spans="1:12" s="9" customFormat="1" ht="19.5" customHeight="1">
      <c r="A37" s="46" t="s">
        <v>568</v>
      </c>
      <c r="B37" s="49"/>
      <c r="C37" s="92">
        <v>1522.71</v>
      </c>
      <c r="D37" s="48"/>
      <c r="E37" s="50"/>
      <c r="F37" s="48"/>
      <c r="G37" s="26"/>
      <c r="H37" s="26"/>
      <c r="I37" s="26"/>
      <c r="J37" s="26"/>
      <c r="K37" s="26"/>
      <c r="L37" s="26"/>
    </row>
    <row r="38" spans="1:12" s="9" customFormat="1" ht="19.5" customHeight="1">
      <c r="A38" s="46" t="s">
        <v>149</v>
      </c>
      <c r="B38" s="49"/>
      <c r="C38" s="92">
        <v>3199.87</v>
      </c>
      <c r="D38" s="48"/>
      <c r="E38" s="50"/>
      <c r="F38" s="48"/>
      <c r="G38" s="26"/>
      <c r="H38" s="26"/>
      <c r="I38" s="26"/>
      <c r="J38" s="26"/>
      <c r="K38" s="26"/>
      <c r="L38" s="26"/>
    </row>
    <row r="39" spans="1:12" s="9" customFormat="1" ht="19.5" customHeight="1">
      <c r="A39" s="46" t="s">
        <v>174</v>
      </c>
      <c r="B39" s="49"/>
      <c r="C39" s="92">
        <v>10627.5</v>
      </c>
      <c r="D39" s="48"/>
      <c r="E39" s="50"/>
      <c r="F39" s="48"/>
      <c r="G39" s="26"/>
      <c r="H39" s="26"/>
      <c r="I39" s="26"/>
      <c r="J39" s="26"/>
      <c r="K39" s="26"/>
      <c r="L39" s="26"/>
    </row>
    <row r="40" spans="1:12" s="9" customFormat="1" ht="19.5" customHeight="1">
      <c r="A40" s="45" t="s">
        <v>569</v>
      </c>
      <c r="B40" s="49"/>
      <c r="C40" s="92">
        <v>2974.73</v>
      </c>
      <c r="D40" s="48"/>
      <c r="E40" s="50"/>
      <c r="F40" s="48"/>
      <c r="G40" s="26"/>
      <c r="H40" s="26"/>
      <c r="I40" s="26"/>
      <c r="J40" s="26"/>
      <c r="K40" s="26"/>
      <c r="L40" s="26"/>
    </row>
    <row r="41" spans="1:12" s="9" customFormat="1" ht="19.5" customHeight="1">
      <c r="A41" s="45" t="s">
        <v>150</v>
      </c>
      <c r="B41" s="49"/>
      <c r="C41" s="92">
        <v>3039.17</v>
      </c>
      <c r="D41" s="48"/>
      <c r="E41" s="50"/>
      <c r="F41" s="48"/>
      <c r="G41" s="26"/>
      <c r="H41" s="26"/>
      <c r="I41" s="26"/>
      <c r="J41" s="26"/>
      <c r="K41" s="26"/>
      <c r="L41" s="26"/>
    </row>
    <row r="42" spans="1:12" s="9" customFormat="1" ht="24.75" customHeight="1">
      <c r="A42" s="18" t="s">
        <v>69</v>
      </c>
      <c r="B42" s="14">
        <v>1500</v>
      </c>
      <c r="C42" s="23">
        <v>0</v>
      </c>
      <c r="D42" s="14">
        <f>B42-C42</f>
        <v>1500</v>
      </c>
      <c r="E42" s="15">
        <f>C42/B42*100</f>
        <v>0</v>
      </c>
      <c r="F42" s="14">
        <v>618.33</v>
      </c>
      <c r="G42" s="26"/>
      <c r="H42" s="26"/>
      <c r="I42" s="26"/>
      <c r="J42" s="26"/>
      <c r="K42" s="26"/>
      <c r="L42" s="26"/>
    </row>
    <row r="43" spans="1:12" s="9" customFormat="1" ht="24.75" customHeight="1">
      <c r="A43" s="20" t="s">
        <v>16</v>
      </c>
      <c r="B43" s="11">
        <v>1000</v>
      </c>
      <c r="C43" s="21">
        <f>C44</f>
        <v>64.98</v>
      </c>
      <c r="D43" s="11">
        <f>B43-C43</f>
        <v>935.02</v>
      </c>
      <c r="E43" s="12">
        <f>C43/B43*100</f>
        <v>6.498000000000001</v>
      </c>
      <c r="F43" s="11">
        <v>0</v>
      </c>
      <c r="G43" s="26"/>
      <c r="H43" s="26"/>
      <c r="I43" s="26"/>
      <c r="J43" s="26"/>
      <c r="K43" s="26"/>
      <c r="L43" s="26"/>
    </row>
    <row r="44" spans="1:12" s="2" customFormat="1" ht="19.5" customHeight="1">
      <c r="A44" s="52" t="s">
        <v>618</v>
      </c>
      <c r="B44" s="83"/>
      <c r="C44" s="93">
        <v>64.98</v>
      </c>
      <c r="D44" s="53"/>
      <c r="E44" s="54"/>
      <c r="F44" s="53"/>
      <c r="G44" s="99"/>
      <c r="H44" s="99"/>
      <c r="I44" s="99"/>
      <c r="J44" s="99"/>
      <c r="K44" s="99"/>
      <c r="L44" s="99"/>
    </row>
    <row r="45" spans="1:12" s="9" customFormat="1" ht="30" customHeight="1">
      <c r="A45" s="169" t="s">
        <v>96</v>
      </c>
      <c r="B45" s="166">
        <f>SUM(B36,B42,B43)</f>
        <v>37500</v>
      </c>
      <c r="C45" s="166">
        <f>SUM(C36,C42,C43)</f>
        <v>21428.960000000003</v>
      </c>
      <c r="D45" s="167">
        <f>B45-C45</f>
        <v>16071.039999999997</v>
      </c>
      <c r="E45" s="168">
        <f>C45/B45*100</f>
        <v>57.14389333333334</v>
      </c>
      <c r="F45" s="167">
        <f>SUM(F36:F43)</f>
        <v>31118.74</v>
      </c>
      <c r="G45" s="26"/>
      <c r="H45" s="26"/>
      <c r="I45" s="26"/>
      <c r="J45" s="26"/>
      <c r="K45" s="26"/>
      <c r="L45" s="26"/>
    </row>
    <row r="46" spans="1:12" s="9" customFormat="1" ht="24.75" customHeight="1">
      <c r="A46" s="41" t="s">
        <v>17</v>
      </c>
      <c r="B46" s="60">
        <v>130000</v>
      </c>
      <c r="C46" s="212">
        <f>SUM(C47:C54)</f>
        <v>64057.659999999996</v>
      </c>
      <c r="D46" s="11">
        <f>B46-C46</f>
        <v>65942.34</v>
      </c>
      <c r="E46" s="12">
        <f>C46/B46*100</f>
        <v>49.27512307692307</v>
      </c>
      <c r="F46" s="11">
        <v>104507.65</v>
      </c>
      <c r="G46" s="26"/>
      <c r="H46" s="26"/>
      <c r="I46" s="26"/>
      <c r="J46" s="26"/>
      <c r="K46" s="26"/>
      <c r="L46" s="26"/>
    </row>
    <row r="47" spans="1:12" s="2" customFormat="1" ht="18.75" customHeight="1">
      <c r="A47" s="45" t="s">
        <v>63</v>
      </c>
      <c r="B47" s="49"/>
      <c r="C47" s="162"/>
      <c r="D47" s="48"/>
      <c r="E47" s="50"/>
      <c r="F47" s="48"/>
      <c r="G47" s="99"/>
      <c r="H47" s="99"/>
      <c r="I47" s="99"/>
      <c r="J47" s="99"/>
      <c r="K47" s="99"/>
      <c r="L47" s="99"/>
    </row>
    <row r="48" spans="1:12" s="2" customFormat="1" ht="18.75" customHeight="1">
      <c r="A48" s="45" t="s">
        <v>685</v>
      </c>
      <c r="B48" s="49"/>
      <c r="C48" s="162">
        <v>1676.3</v>
      </c>
      <c r="D48" s="48"/>
      <c r="E48" s="50"/>
      <c r="F48" s="48"/>
      <c r="G48" s="99"/>
      <c r="H48" s="99"/>
      <c r="I48" s="99"/>
      <c r="J48" s="99"/>
      <c r="K48" s="99"/>
      <c r="L48" s="99"/>
    </row>
    <row r="49" spans="1:12" s="2" customFormat="1" ht="18.75" customHeight="1">
      <c r="A49" s="45" t="s">
        <v>686</v>
      </c>
      <c r="B49" s="49"/>
      <c r="C49" s="162">
        <v>12013.26</v>
      </c>
      <c r="D49" s="48"/>
      <c r="E49" s="50"/>
      <c r="F49" s="48"/>
      <c r="G49" s="99"/>
      <c r="H49" s="99"/>
      <c r="I49" s="99"/>
      <c r="J49" s="99"/>
      <c r="K49" s="99"/>
      <c r="L49" s="99"/>
    </row>
    <row r="50" spans="1:12" s="2" customFormat="1" ht="18.75" customHeight="1">
      <c r="A50" s="45" t="s">
        <v>64</v>
      </c>
      <c r="B50" s="49"/>
      <c r="C50" s="162"/>
      <c r="D50" s="48"/>
      <c r="E50" s="50"/>
      <c r="F50" s="48"/>
      <c r="G50" s="99"/>
      <c r="H50" s="99"/>
      <c r="I50" s="99"/>
      <c r="J50" s="99"/>
      <c r="K50" s="99"/>
      <c r="L50" s="99"/>
    </row>
    <row r="51" spans="1:12" s="2" customFormat="1" ht="18.75" customHeight="1">
      <c r="A51" s="45" t="s">
        <v>687</v>
      </c>
      <c r="B51" s="49"/>
      <c r="C51" s="162">
        <v>8378.68</v>
      </c>
      <c r="D51" s="48"/>
      <c r="E51" s="50"/>
      <c r="F51" s="48"/>
      <c r="G51" s="99"/>
      <c r="H51" s="99"/>
      <c r="I51" s="99"/>
      <c r="J51" s="99"/>
      <c r="K51" s="99"/>
      <c r="L51" s="99"/>
    </row>
    <row r="52" spans="1:12" s="51" customFormat="1" ht="18.75" customHeight="1">
      <c r="A52" s="45" t="s">
        <v>688</v>
      </c>
      <c r="B52" s="49"/>
      <c r="C52" s="162">
        <v>31942.13</v>
      </c>
      <c r="D52" s="48"/>
      <c r="E52" s="161"/>
      <c r="F52" s="48"/>
      <c r="G52" s="88"/>
      <c r="H52" s="88"/>
      <c r="I52" s="88"/>
      <c r="J52" s="88"/>
      <c r="K52" s="88"/>
      <c r="L52" s="88"/>
    </row>
    <row r="53" spans="1:12" s="2" customFormat="1" ht="18.75" customHeight="1">
      <c r="A53" s="45" t="s">
        <v>678</v>
      </c>
      <c r="B53" s="49"/>
      <c r="C53" s="162">
        <v>3003.41</v>
      </c>
      <c r="D53" s="48"/>
      <c r="E53" s="50"/>
      <c r="F53" s="48"/>
      <c r="G53" s="99"/>
      <c r="H53" s="99"/>
      <c r="I53" s="99"/>
      <c r="J53" s="99"/>
      <c r="K53" s="99"/>
      <c r="L53" s="99"/>
    </row>
    <row r="54" spans="1:12" s="2" customFormat="1" ht="18.75" customHeight="1">
      <c r="A54" s="81" t="s">
        <v>151</v>
      </c>
      <c r="B54" s="83"/>
      <c r="C54" s="213">
        <v>7043.88</v>
      </c>
      <c r="D54" s="53"/>
      <c r="E54" s="54"/>
      <c r="F54" s="53"/>
      <c r="G54" s="99"/>
      <c r="H54" s="99"/>
      <c r="I54" s="99"/>
      <c r="J54" s="99"/>
      <c r="K54" s="99"/>
      <c r="L54" s="99"/>
    </row>
    <row r="55" spans="1:12" s="2" customFormat="1" ht="24.75" customHeight="1">
      <c r="A55" s="24" t="s">
        <v>18</v>
      </c>
      <c r="B55" s="27">
        <v>5000</v>
      </c>
      <c r="C55" s="91">
        <v>0</v>
      </c>
      <c r="D55" s="16">
        <f>B55-C55</f>
        <v>5000</v>
      </c>
      <c r="E55" s="17">
        <f>C55/B55*100</f>
        <v>0</v>
      </c>
      <c r="F55" s="16">
        <v>2027.04</v>
      </c>
      <c r="G55" s="99"/>
      <c r="H55" s="99"/>
      <c r="I55" s="99"/>
      <c r="J55" s="99"/>
      <c r="K55" s="99"/>
      <c r="L55" s="99"/>
    </row>
    <row r="56" spans="1:7" s="72" customFormat="1" ht="24.75" customHeight="1">
      <c r="A56" s="20" t="s">
        <v>19</v>
      </c>
      <c r="B56" s="42">
        <v>50000</v>
      </c>
      <c r="C56" s="60">
        <f>SUM(C57:C60)</f>
        <v>18866</v>
      </c>
      <c r="D56" s="11">
        <f>B56-C56</f>
        <v>31134</v>
      </c>
      <c r="E56" s="12">
        <f>C56/B56*100</f>
        <v>37.732</v>
      </c>
      <c r="F56" s="11">
        <v>38043.1</v>
      </c>
      <c r="G56" s="147"/>
    </row>
    <row r="57" spans="1:7" s="75" customFormat="1" ht="18.75" customHeight="1">
      <c r="A57" s="46" t="s">
        <v>689</v>
      </c>
      <c r="B57" s="56"/>
      <c r="C57" s="49">
        <v>8316</v>
      </c>
      <c r="D57" s="48"/>
      <c r="E57" s="50"/>
      <c r="F57" s="48"/>
      <c r="G57" s="156"/>
    </row>
    <row r="58" spans="1:6" s="88" customFormat="1" ht="18.75" customHeight="1">
      <c r="A58" s="45" t="s">
        <v>690</v>
      </c>
      <c r="B58" s="48"/>
      <c r="C58" s="49">
        <v>800</v>
      </c>
      <c r="D58" s="48"/>
      <c r="E58" s="50"/>
      <c r="F58" s="48"/>
    </row>
    <row r="59" spans="1:6" s="88" customFormat="1" ht="18.75" customHeight="1">
      <c r="A59" s="45" t="s">
        <v>577</v>
      </c>
      <c r="B59" s="49"/>
      <c r="C59" s="49"/>
      <c r="D59" s="48"/>
      <c r="E59" s="50"/>
      <c r="F59" s="48"/>
    </row>
    <row r="60" spans="1:6" s="88" customFormat="1" ht="18.75" customHeight="1">
      <c r="A60" s="81" t="s">
        <v>578</v>
      </c>
      <c r="B60" s="83"/>
      <c r="C60" s="83">
        <v>9750</v>
      </c>
      <c r="D60" s="53"/>
      <c r="E60" s="54"/>
      <c r="F60" s="53"/>
    </row>
    <row r="61" spans="1:12" s="2" customFormat="1" ht="24.75" customHeight="1">
      <c r="A61" s="36" t="s">
        <v>20</v>
      </c>
      <c r="B61" s="91">
        <v>525000</v>
      </c>
      <c r="C61" s="91">
        <f>SUM(C62:C68)</f>
        <v>421236.94000000006</v>
      </c>
      <c r="D61" s="37">
        <f>B61-C61</f>
        <v>103763.05999999994</v>
      </c>
      <c r="E61" s="38">
        <f>C61/B61*100</f>
        <v>80.23560761904763</v>
      </c>
      <c r="F61" s="37">
        <v>500990.94</v>
      </c>
      <c r="G61" s="99"/>
      <c r="H61" s="99"/>
      <c r="I61" s="99"/>
      <c r="J61" s="99"/>
      <c r="K61" s="99"/>
      <c r="L61" s="99"/>
    </row>
    <row r="62" spans="1:6" s="99" customFormat="1" ht="19.5" customHeight="1">
      <c r="A62" s="73" t="s">
        <v>223</v>
      </c>
      <c r="B62" s="92"/>
      <c r="C62" s="92"/>
      <c r="D62" s="58"/>
      <c r="E62" s="74"/>
      <c r="F62" s="58"/>
    </row>
    <row r="63" spans="1:6" s="99" customFormat="1" ht="19.5" customHeight="1">
      <c r="A63" s="73" t="s">
        <v>517</v>
      </c>
      <c r="B63" s="92"/>
      <c r="C63" s="92">
        <v>123.12</v>
      </c>
      <c r="D63" s="58"/>
      <c r="E63" s="74"/>
      <c r="F63" s="58"/>
    </row>
    <row r="64" spans="1:6" s="99" customFormat="1" ht="19.5" customHeight="1">
      <c r="A64" s="73" t="s">
        <v>582</v>
      </c>
      <c r="B64" s="92"/>
      <c r="C64" s="92">
        <v>371.25</v>
      </c>
      <c r="D64" s="58"/>
      <c r="E64" s="74"/>
      <c r="F64" s="58"/>
    </row>
    <row r="65" spans="1:6" s="99" customFormat="1" ht="19.5" customHeight="1">
      <c r="A65" s="73" t="s">
        <v>651</v>
      </c>
      <c r="B65" s="92"/>
      <c r="C65" s="92">
        <v>482.96</v>
      </c>
      <c r="D65" s="58"/>
      <c r="E65" s="74"/>
      <c r="F65" s="58"/>
    </row>
    <row r="66" spans="1:12" s="2" customFormat="1" ht="19.5" customHeight="1">
      <c r="A66" s="80" t="s">
        <v>72</v>
      </c>
      <c r="B66" s="92"/>
      <c r="C66" s="92"/>
      <c r="D66" s="58"/>
      <c r="E66" s="74"/>
      <c r="F66" s="58"/>
      <c r="G66" s="99"/>
      <c r="H66" s="99"/>
      <c r="I66" s="99"/>
      <c r="J66" s="99"/>
      <c r="K66" s="99"/>
      <c r="L66" s="99"/>
    </row>
    <row r="67" spans="1:12" s="2" customFormat="1" ht="19.5" customHeight="1">
      <c r="A67" s="80" t="s">
        <v>691</v>
      </c>
      <c r="B67" s="92"/>
      <c r="C67" s="92">
        <v>352057.95</v>
      </c>
      <c r="D67" s="58"/>
      <c r="E67" s="74"/>
      <c r="F67" s="58"/>
      <c r="G67" s="99"/>
      <c r="H67" s="99"/>
      <c r="I67" s="99"/>
      <c r="J67" s="99"/>
      <c r="K67" s="99"/>
      <c r="L67" s="99"/>
    </row>
    <row r="68" spans="1:12" s="2" customFormat="1" ht="19.5" customHeight="1">
      <c r="A68" s="305" t="s">
        <v>692</v>
      </c>
      <c r="B68" s="93"/>
      <c r="C68" s="93">
        <v>68201.66</v>
      </c>
      <c r="D68" s="59"/>
      <c r="E68" s="76"/>
      <c r="F68" s="59"/>
      <c r="G68" s="99"/>
      <c r="H68" s="99"/>
      <c r="I68" s="99"/>
      <c r="J68" s="99"/>
      <c r="K68" s="99"/>
      <c r="L68" s="99"/>
    </row>
    <row r="69" spans="1:12" s="9" customFormat="1" ht="24.75" customHeight="1">
      <c r="A69" s="18" t="s">
        <v>21</v>
      </c>
      <c r="B69" s="19">
        <v>15000</v>
      </c>
      <c r="C69" s="19">
        <v>0</v>
      </c>
      <c r="D69" s="14">
        <f>B69-C69</f>
        <v>15000</v>
      </c>
      <c r="E69" s="15">
        <f>C69/B69*100</f>
        <v>0</v>
      </c>
      <c r="F69" s="14">
        <v>12783</v>
      </c>
      <c r="G69" s="26"/>
      <c r="H69" s="26"/>
      <c r="I69" s="26"/>
      <c r="J69" s="26"/>
      <c r="K69" s="26"/>
      <c r="L69" s="26"/>
    </row>
    <row r="70" spans="1:12" s="9" customFormat="1" ht="24.75" customHeight="1">
      <c r="A70" s="41" t="s">
        <v>22</v>
      </c>
      <c r="B70" s="60">
        <v>70000</v>
      </c>
      <c r="C70" s="60">
        <f>SUM(C72:C88)</f>
        <v>34868.299999999996</v>
      </c>
      <c r="D70" s="11">
        <f>B70-C70</f>
        <v>35131.700000000004</v>
      </c>
      <c r="E70" s="12">
        <f>C70/B70*100</f>
        <v>49.811857142857136</v>
      </c>
      <c r="F70" s="11">
        <v>83670.15</v>
      </c>
      <c r="G70" s="26"/>
      <c r="H70" s="26"/>
      <c r="I70" s="26"/>
      <c r="J70" s="26"/>
      <c r="K70" s="26"/>
      <c r="L70" s="26"/>
    </row>
    <row r="71" spans="1:12" s="2" customFormat="1" ht="18" customHeight="1">
      <c r="A71" s="45" t="s">
        <v>143</v>
      </c>
      <c r="B71" s="49"/>
      <c r="C71" s="49"/>
      <c r="D71" s="48"/>
      <c r="E71" s="50"/>
      <c r="F71" s="48"/>
      <c r="G71" s="99"/>
      <c r="H71" s="99"/>
      <c r="I71" s="99"/>
      <c r="J71" s="99"/>
      <c r="K71" s="99"/>
      <c r="L71" s="99"/>
    </row>
    <row r="72" spans="1:12" s="2" customFormat="1" ht="18" customHeight="1">
      <c r="A72" s="45" t="s">
        <v>520</v>
      </c>
      <c r="B72" s="49"/>
      <c r="C72" s="49">
        <v>4410.85</v>
      </c>
      <c r="D72" s="48"/>
      <c r="E72" s="50"/>
      <c r="F72" s="48"/>
      <c r="G72" s="99"/>
      <c r="H72" s="99"/>
      <c r="I72" s="99"/>
      <c r="J72" s="99"/>
      <c r="K72" s="99"/>
      <c r="L72" s="99"/>
    </row>
    <row r="73" spans="1:12" s="2" customFormat="1" ht="18" customHeight="1">
      <c r="A73" s="45" t="s">
        <v>521</v>
      </c>
      <c r="B73" s="49"/>
      <c r="C73" s="49">
        <v>1212.12</v>
      </c>
      <c r="D73" s="48"/>
      <c r="E73" s="50"/>
      <c r="F73" s="48"/>
      <c r="G73" s="99"/>
      <c r="H73" s="99"/>
      <c r="I73" s="99"/>
      <c r="J73" s="99"/>
      <c r="K73" s="99"/>
      <c r="L73" s="99"/>
    </row>
    <row r="74" spans="1:12" s="51" customFormat="1" ht="18" customHeight="1">
      <c r="A74" s="45" t="s">
        <v>522</v>
      </c>
      <c r="B74" s="49"/>
      <c r="C74" s="49">
        <v>1238.39</v>
      </c>
      <c r="D74" s="48"/>
      <c r="E74" s="161"/>
      <c r="F74" s="48"/>
      <c r="G74" s="88"/>
      <c r="H74" s="88"/>
      <c r="I74" s="88"/>
      <c r="J74" s="88"/>
      <c r="K74" s="88"/>
      <c r="L74" s="88"/>
    </row>
    <row r="75" spans="1:12" s="51" customFormat="1" ht="18" customHeight="1">
      <c r="A75" s="45" t="s">
        <v>523</v>
      </c>
      <c r="B75" s="49"/>
      <c r="C75" s="49"/>
      <c r="D75" s="48"/>
      <c r="E75" s="161"/>
      <c r="F75" s="48"/>
      <c r="G75" s="88"/>
      <c r="H75" s="88"/>
      <c r="I75" s="88"/>
      <c r="J75" s="88"/>
      <c r="K75" s="88"/>
      <c r="L75" s="88"/>
    </row>
    <row r="76" spans="1:12" s="51" customFormat="1" ht="18" customHeight="1">
      <c r="A76" s="45" t="s">
        <v>627</v>
      </c>
      <c r="B76" s="49"/>
      <c r="C76" s="49">
        <v>8821.68</v>
      </c>
      <c r="D76" s="48"/>
      <c r="E76" s="161"/>
      <c r="F76" s="48"/>
      <c r="G76" s="88"/>
      <c r="H76" s="88"/>
      <c r="I76" s="88"/>
      <c r="J76" s="88"/>
      <c r="K76" s="88"/>
      <c r="L76" s="88"/>
    </row>
    <row r="77" spans="1:12" s="51" customFormat="1" ht="18" customHeight="1">
      <c r="A77" s="45" t="s">
        <v>628</v>
      </c>
      <c r="B77" s="49"/>
      <c r="C77" s="49">
        <v>3780.72</v>
      </c>
      <c r="D77" s="48"/>
      <c r="E77" s="161"/>
      <c r="F77" s="48"/>
      <c r="G77" s="88"/>
      <c r="H77" s="88"/>
      <c r="I77" s="88"/>
      <c r="J77" s="88"/>
      <c r="K77" s="88"/>
      <c r="L77" s="88"/>
    </row>
    <row r="78" spans="1:12" s="51" customFormat="1" ht="18" customHeight="1">
      <c r="A78" s="45" t="s">
        <v>629</v>
      </c>
      <c r="B78" s="49"/>
      <c r="C78" s="49"/>
      <c r="D78" s="48"/>
      <c r="E78" s="161"/>
      <c r="F78" s="48"/>
      <c r="G78" s="88"/>
      <c r="H78" s="88"/>
      <c r="I78" s="88"/>
      <c r="J78" s="88"/>
      <c r="K78" s="88"/>
      <c r="L78" s="88"/>
    </row>
    <row r="79" spans="1:12" s="51" customFormat="1" ht="18" customHeight="1">
      <c r="A79" s="45" t="s">
        <v>630</v>
      </c>
      <c r="B79" s="49"/>
      <c r="C79" s="49">
        <v>1001.79</v>
      </c>
      <c r="D79" s="48"/>
      <c r="E79" s="161"/>
      <c r="F79" s="48"/>
      <c r="G79" s="88"/>
      <c r="H79" s="88"/>
      <c r="I79" s="88"/>
      <c r="J79" s="88"/>
      <c r="K79" s="88"/>
      <c r="L79" s="88"/>
    </row>
    <row r="80" spans="1:12" s="51" customFormat="1" ht="18" customHeight="1">
      <c r="A80" s="45" t="s">
        <v>111</v>
      </c>
      <c r="B80" s="49"/>
      <c r="C80" s="49"/>
      <c r="D80" s="48"/>
      <c r="E80" s="161"/>
      <c r="F80" s="48"/>
      <c r="G80" s="88"/>
      <c r="H80" s="88"/>
      <c r="I80" s="88"/>
      <c r="J80" s="88"/>
      <c r="K80" s="88"/>
      <c r="L80" s="88"/>
    </row>
    <row r="81" spans="1:12" s="51" customFormat="1" ht="18" customHeight="1">
      <c r="A81" s="45" t="s">
        <v>524</v>
      </c>
      <c r="B81" s="49"/>
      <c r="C81" s="49">
        <v>1000</v>
      </c>
      <c r="D81" s="48"/>
      <c r="E81" s="161"/>
      <c r="F81" s="48"/>
      <c r="G81" s="88"/>
      <c r="H81" s="88"/>
      <c r="I81" s="88"/>
      <c r="J81" s="88"/>
      <c r="K81" s="88"/>
      <c r="L81" s="88"/>
    </row>
    <row r="82" spans="1:12" s="51" customFormat="1" ht="18" customHeight="1">
      <c r="A82" s="45" t="s">
        <v>525</v>
      </c>
      <c r="B82" s="49"/>
      <c r="C82" s="49">
        <v>3690</v>
      </c>
      <c r="D82" s="48"/>
      <c r="E82" s="161"/>
      <c r="F82" s="48"/>
      <c r="G82" s="88"/>
      <c r="H82" s="88"/>
      <c r="I82" s="88"/>
      <c r="J82" s="88"/>
      <c r="K82" s="88"/>
      <c r="L82" s="88"/>
    </row>
    <row r="83" spans="1:12" s="51" customFormat="1" ht="18" customHeight="1">
      <c r="A83" s="45" t="s">
        <v>631</v>
      </c>
      <c r="B83" s="49"/>
      <c r="C83" s="49">
        <v>2536.23</v>
      </c>
      <c r="D83" s="48"/>
      <c r="E83" s="161"/>
      <c r="F83" s="48"/>
      <c r="G83" s="88"/>
      <c r="H83" s="88"/>
      <c r="I83" s="88"/>
      <c r="J83" s="88"/>
      <c r="K83" s="88"/>
      <c r="L83" s="88"/>
    </row>
    <row r="84" spans="1:12" s="51" customFormat="1" ht="18" customHeight="1">
      <c r="A84" s="45" t="s">
        <v>632</v>
      </c>
      <c r="B84" s="49"/>
      <c r="C84" s="49">
        <v>1875</v>
      </c>
      <c r="D84" s="48"/>
      <c r="E84" s="161"/>
      <c r="F84" s="48"/>
      <c r="G84" s="88"/>
      <c r="H84" s="88"/>
      <c r="I84" s="88"/>
      <c r="J84" s="88"/>
      <c r="K84" s="88"/>
      <c r="L84" s="88"/>
    </row>
    <row r="85" spans="1:12" s="51" customFormat="1" ht="18" customHeight="1">
      <c r="A85" s="45" t="s">
        <v>584</v>
      </c>
      <c r="B85" s="49"/>
      <c r="C85" s="49">
        <v>3500</v>
      </c>
      <c r="D85" s="48"/>
      <c r="E85" s="161"/>
      <c r="F85" s="48"/>
      <c r="G85" s="88"/>
      <c r="H85" s="88"/>
      <c r="I85" s="88"/>
      <c r="J85" s="88"/>
      <c r="K85" s="88"/>
      <c r="L85" s="88"/>
    </row>
    <row r="86" spans="1:12" s="51" customFormat="1" ht="18" customHeight="1">
      <c r="A86" s="45" t="s">
        <v>693</v>
      </c>
      <c r="B86" s="49"/>
      <c r="C86" s="49">
        <v>650</v>
      </c>
      <c r="D86" s="48"/>
      <c r="E86" s="161"/>
      <c r="F86" s="48"/>
      <c r="G86" s="88"/>
      <c r="H86" s="88"/>
      <c r="I86" s="88"/>
      <c r="J86" s="88"/>
      <c r="K86" s="88"/>
      <c r="L86" s="88"/>
    </row>
    <row r="87" spans="1:12" s="51" customFormat="1" ht="18" customHeight="1">
      <c r="A87" s="45" t="s">
        <v>211</v>
      </c>
      <c r="B87" s="49"/>
      <c r="C87" s="49"/>
      <c r="D87" s="48"/>
      <c r="E87" s="161"/>
      <c r="F87" s="48"/>
      <c r="G87" s="88"/>
      <c r="H87" s="88"/>
      <c r="I87" s="88"/>
      <c r="J87" s="88"/>
      <c r="K87" s="88"/>
      <c r="L87" s="88"/>
    </row>
    <row r="88" spans="1:12" s="51" customFormat="1" ht="18" customHeight="1">
      <c r="A88" s="81" t="s">
        <v>652</v>
      </c>
      <c r="B88" s="83"/>
      <c r="C88" s="83">
        <v>1151.52</v>
      </c>
      <c r="D88" s="53"/>
      <c r="E88" s="163"/>
      <c r="F88" s="53"/>
      <c r="G88" s="88"/>
      <c r="H88" s="88"/>
      <c r="I88" s="88"/>
      <c r="J88" s="88"/>
      <c r="K88" s="88"/>
      <c r="L88" s="88"/>
    </row>
    <row r="89" spans="1:12" s="28" customFormat="1" ht="22.5" customHeight="1">
      <c r="A89" s="24" t="s">
        <v>23</v>
      </c>
      <c r="B89" s="27">
        <v>146000</v>
      </c>
      <c r="C89" s="27">
        <f>SUM(C90:C94)</f>
        <v>107566.25</v>
      </c>
      <c r="D89" s="16">
        <f>B89-C89</f>
        <v>38433.75</v>
      </c>
      <c r="E89" s="17">
        <f>C89/B89*100</f>
        <v>73.67551369863014</v>
      </c>
      <c r="F89" s="16">
        <v>66809.98</v>
      </c>
      <c r="G89" s="40"/>
      <c r="H89" s="40"/>
      <c r="I89" s="40"/>
      <c r="J89" s="40"/>
      <c r="K89" s="40"/>
      <c r="L89" s="153"/>
    </row>
    <row r="90" spans="1:12" s="25" customFormat="1" ht="18" customHeight="1">
      <c r="A90" s="73" t="s">
        <v>526</v>
      </c>
      <c r="B90" s="92"/>
      <c r="C90" s="92">
        <v>1281.91</v>
      </c>
      <c r="D90" s="58"/>
      <c r="E90" s="74"/>
      <c r="F90" s="58"/>
      <c r="G90" s="154"/>
      <c r="H90" s="154"/>
      <c r="I90" s="154"/>
      <c r="J90" s="154"/>
      <c r="K90" s="154"/>
      <c r="L90" s="63"/>
    </row>
    <row r="91" spans="1:12" s="1" customFormat="1" ht="18" customHeight="1">
      <c r="A91" s="46" t="s">
        <v>694</v>
      </c>
      <c r="B91" s="49"/>
      <c r="C91" s="49">
        <v>43610</v>
      </c>
      <c r="D91" s="48"/>
      <c r="E91" s="50"/>
      <c r="F91" s="48"/>
      <c r="G91" s="26"/>
      <c r="H91" s="26"/>
      <c r="I91" s="26"/>
      <c r="J91" s="26"/>
      <c r="K91" s="26"/>
      <c r="L91" s="40"/>
    </row>
    <row r="92" spans="1:12" s="1" customFormat="1" ht="18" customHeight="1">
      <c r="A92" s="45" t="s">
        <v>586</v>
      </c>
      <c r="B92" s="49"/>
      <c r="C92" s="49"/>
      <c r="D92" s="48"/>
      <c r="E92" s="50"/>
      <c r="F92" s="48"/>
      <c r="G92" s="26"/>
      <c r="H92" s="26"/>
      <c r="I92" s="26"/>
      <c r="J92" s="26"/>
      <c r="K92" s="26"/>
      <c r="L92" s="40"/>
    </row>
    <row r="93" spans="1:12" s="1" customFormat="1" ht="18" customHeight="1">
      <c r="A93" s="45" t="s">
        <v>695</v>
      </c>
      <c r="B93" s="49"/>
      <c r="C93" s="49">
        <v>61250</v>
      </c>
      <c r="D93" s="48"/>
      <c r="E93" s="50"/>
      <c r="F93" s="48"/>
      <c r="G93" s="26"/>
      <c r="H93" s="26"/>
      <c r="I93" s="26"/>
      <c r="J93" s="26"/>
      <c r="K93" s="26"/>
      <c r="L93" s="40"/>
    </row>
    <row r="94" spans="1:12" s="1" customFormat="1" ht="18" customHeight="1">
      <c r="A94" s="81" t="s">
        <v>528</v>
      </c>
      <c r="B94" s="83"/>
      <c r="C94" s="83">
        <v>1424.34</v>
      </c>
      <c r="D94" s="53"/>
      <c r="E94" s="54"/>
      <c r="F94" s="53"/>
      <c r="G94" s="26"/>
      <c r="H94" s="26"/>
      <c r="I94" s="26"/>
      <c r="J94" s="26"/>
      <c r="K94" s="26"/>
      <c r="L94" s="40"/>
    </row>
    <row r="95" spans="1:12" s="51" customFormat="1" ht="24.75" customHeight="1">
      <c r="A95" s="84" t="s">
        <v>24</v>
      </c>
      <c r="B95" s="60">
        <v>10000</v>
      </c>
      <c r="C95" s="60">
        <f>C96</f>
        <v>2500</v>
      </c>
      <c r="D95" s="11">
        <f>B95-C95</f>
        <v>7500</v>
      </c>
      <c r="E95" s="12">
        <f>C95/B95*100</f>
        <v>25</v>
      </c>
      <c r="F95" s="11">
        <v>12046.13</v>
      </c>
      <c r="G95" s="26"/>
      <c r="H95" s="26"/>
      <c r="I95" s="26"/>
      <c r="J95" s="26"/>
      <c r="K95" s="26"/>
      <c r="L95" s="40"/>
    </row>
    <row r="96" spans="1:12" s="51" customFormat="1" ht="19.5" customHeight="1">
      <c r="A96" s="71" t="s">
        <v>655</v>
      </c>
      <c r="B96" s="49"/>
      <c r="C96" s="49">
        <v>2500</v>
      </c>
      <c r="D96" s="48"/>
      <c r="E96" s="50"/>
      <c r="F96" s="48"/>
      <c r="G96" s="99"/>
      <c r="H96" s="99"/>
      <c r="I96" s="99"/>
      <c r="J96" s="99"/>
      <c r="K96" s="99"/>
      <c r="L96" s="88"/>
    </row>
    <row r="97" spans="1:12" s="113" customFormat="1" ht="30" customHeight="1">
      <c r="A97" s="165" t="s">
        <v>97</v>
      </c>
      <c r="B97" s="166">
        <f>SUM(B46,B55,B56,B61,B69,B70,B89,B95)</f>
        <v>951000</v>
      </c>
      <c r="C97" s="166">
        <f>SUM(C46,C55,C56,C61,C69,C70,C89,C95)</f>
        <v>649095.1500000001</v>
      </c>
      <c r="D97" s="167">
        <f>B97-C97</f>
        <v>301904.84999999986</v>
      </c>
      <c r="E97" s="168">
        <f>C97/B97*100</f>
        <v>68.25395899053629</v>
      </c>
      <c r="F97" s="167">
        <f>SUM(F46:F95)</f>
        <v>820877.99</v>
      </c>
      <c r="G97" s="153"/>
      <c r="H97" s="153"/>
      <c r="I97" s="153"/>
      <c r="J97" s="153"/>
      <c r="K97" s="153"/>
      <c r="L97" s="34"/>
    </row>
    <row r="98" spans="1:6" s="135" customFormat="1" ht="24.75" customHeight="1">
      <c r="A98" s="189" t="s">
        <v>120</v>
      </c>
      <c r="B98" s="190">
        <v>13000</v>
      </c>
      <c r="C98" s="191">
        <f>SUM(C99:C100)</f>
        <v>8342.04</v>
      </c>
      <c r="D98" s="192">
        <f>B98-C98</f>
        <v>4657.959999999999</v>
      </c>
      <c r="E98" s="12">
        <f>C98/B98*100</f>
        <v>64.16953846153847</v>
      </c>
      <c r="F98" s="193">
        <v>11928.96</v>
      </c>
    </row>
    <row r="99" spans="1:6" s="135" customFormat="1" ht="18.75" customHeight="1">
      <c r="A99" s="176" t="s">
        <v>589</v>
      </c>
      <c r="B99" s="177"/>
      <c r="C99" s="178">
        <v>7030.38</v>
      </c>
      <c r="D99" s="179"/>
      <c r="E99" s="50"/>
      <c r="F99" s="180"/>
    </row>
    <row r="100" spans="1:6" s="135" customFormat="1" ht="18.75" customHeight="1">
      <c r="A100" s="176" t="s">
        <v>696</v>
      </c>
      <c r="B100" s="177"/>
      <c r="C100" s="178">
        <v>1311.66</v>
      </c>
      <c r="D100" s="179"/>
      <c r="E100" s="50"/>
      <c r="F100" s="180"/>
    </row>
    <row r="101" spans="1:6" s="136" customFormat="1" ht="28.5" customHeight="1">
      <c r="A101" s="181" t="s">
        <v>121</v>
      </c>
      <c r="B101" s="182">
        <f>SUM(B98)</f>
        <v>13000</v>
      </c>
      <c r="C101" s="214">
        <f>SUM(C98)</f>
        <v>8342.04</v>
      </c>
      <c r="D101" s="182">
        <f aca="true" t="shared" si="2" ref="D101:D179">B101-C101</f>
        <v>4657.959999999999</v>
      </c>
      <c r="E101" s="183">
        <f aca="true" t="shared" si="3" ref="E101:E175">C101/B101*100</f>
        <v>64.16953846153847</v>
      </c>
      <c r="F101" s="182">
        <f>SUM(F98)</f>
        <v>11928.96</v>
      </c>
    </row>
    <row r="102" spans="1:12" s="1" customFormat="1" ht="24.75" customHeight="1">
      <c r="A102" s="87" t="s">
        <v>25</v>
      </c>
      <c r="B102" s="27">
        <v>10000</v>
      </c>
      <c r="C102" s="27">
        <f>SUM(C103:C104)</f>
        <v>7025.7</v>
      </c>
      <c r="D102" s="16">
        <f t="shared" si="2"/>
        <v>2974.3</v>
      </c>
      <c r="E102" s="17">
        <f t="shared" si="3"/>
        <v>70.257</v>
      </c>
      <c r="F102" s="16">
        <v>9840.38</v>
      </c>
      <c r="G102" s="40"/>
      <c r="H102" s="40"/>
      <c r="I102" s="40"/>
      <c r="J102" s="40"/>
      <c r="K102" s="40"/>
      <c r="L102" s="75"/>
    </row>
    <row r="103" spans="1:12" s="28" customFormat="1" ht="18.75" customHeight="1">
      <c r="A103" s="55" t="s">
        <v>681</v>
      </c>
      <c r="B103" s="49"/>
      <c r="C103" s="49">
        <v>1577</v>
      </c>
      <c r="D103" s="48"/>
      <c r="E103" s="50"/>
      <c r="F103" s="48"/>
      <c r="G103" s="40"/>
      <c r="H103" s="40"/>
      <c r="I103" s="40"/>
      <c r="J103" s="40"/>
      <c r="K103" s="40"/>
      <c r="L103" s="77"/>
    </row>
    <row r="104" spans="1:12" s="1" customFormat="1" ht="18.75" customHeight="1">
      <c r="A104" s="55" t="s">
        <v>591</v>
      </c>
      <c r="B104" s="49"/>
      <c r="C104" s="49">
        <v>5448.7</v>
      </c>
      <c r="D104" s="48"/>
      <c r="E104" s="50"/>
      <c r="F104" s="48"/>
      <c r="G104" s="40"/>
      <c r="H104" s="40"/>
      <c r="I104" s="40"/>
      <c r="J104" s="40"/>
      <c r="K104" s="40"/>
      <c r="L104" s="77"/>
    </row>
    <row r="105" spans="1:12" s="22" customFormat="1" ht="24.75" customHeight="1">
      <c r="A105" s="20" t="s">
        <v>28</v>
      </c>
      <c r="B105" s="60">
        <v>1000</v>
      </c>
      <c r="C105" s="60">
        <f>SUM(C106:C107)</f>
        <v>500</v>
      </c>
      <c r="D105" s="11">
        <f t="shared" si="2"/>
        <v>500</v>
      </c>
      <c r="E105" s="12">
        <f t="shared" si="3"/>
        <v>50</v>
      </c>
      <c r="F105" s="11">
        <v>0</v>
      </c>
      <c r="G105" s="34"/>
      <c r="H105" s="34"/>
      <c r="I105" s="34"/>
      <c r="J105" s="34"/>
      <c r="K105" s="34"/>
      <c r="L105" s="40"/>
    </row>
    <row r="106" spans="1:12" s="292" customFormat="1" ht="18.75" customHeight="1">
      <c r="A106" s="46" t="s">
        <v>592</v>
      </c>
      <c r="B106" s="49"/>
      <c r="C106" s="49">
        <v>250</v>
      </c>
      <c r="D106" s="48"/>
      <c r="E106" s="50"/>
      <c r="F106" s="48"/>
      <c r="G106" s="88"/>
      <c r="H106" s="88"/>
      <c r="I106" s="88"/>
      <c r="J106" s="88"/>
      <c r="K106" s="88"/>
      <c r="L106" s="88"/>
    </row>
    <row r="107" spans="1:12" s="292" customFormat="1" ht="18.75" customHeight="1">
      <c r="A107" s="52" t="s">
        <v>637</v>
      </c>
      <c r="B107" s="83"/>
      <c r="C107" s="83">
        <v>250</v>
      </c>
      <c r="D107" s="53"/>
      <c r="E107" s="54"/>
      <c r="F107" s="53"/>
      <c r="G107" s="88"/>
      <c r="H107" s="88"/>
      <c r="I107" s="88"/>
      <c r="J107" s="88"/>
      <c r="K107" s="88"/>
      <c r="L107" s="88"/>
    </row>
    <row r="108" spans="1:12" s="114" customFormat="1" ht="27" customHeight="1">
      <c r="A108" s="169" t="s">
        <v>98</v>
      </c>
      <c r="B108" s="166">
        <f>SUM(B102,B105)</f>
        <v>11000</v>
      </c>
      <c r="C108" s="166">
        <f>SUM(C102,C105)</f>
        <v>7525.7</v>
      </c>
      <c r="D108" s="167">
        <f t="shared" si="2"/>
        <v>3474.3</v>
      </c>
      <c r="E108" s="168">
        <f t="shared" si="3"/>
        <v>68.41545454545455</v>
      </c>
      <c r="F108" s="167">
        <f>SUM(F102:F105)</f>
        <v>9840.38</v>
      </c>
      <c r="G108" s="34"/>
      <c r="H108" s="34"/>
      <c r="I108" s="34"/>
      <c r="J108" s="34"/>
      <c r="K108" s="34"/>
      <c r="L108" s="40"/>
    </row>
    <row r="109" spans="1:12" s="22" customFormat="1" ht="24.75" customHeight="1">
      <c r="A109" s="20" t="s">
        <v>29</v>
      </c>
      <c r="B109" s="60">
        <v>4000</v>
      </c>
      <c r="C109" s="60">
        <f>SUM(C110:C111)</f>
        <v>929.07</v>
      </c>
      <c r="D109" s="11">
        <f t="shared" si="2"/>
        <v>3070.93</v>
      </c>
      <c r="E109" s="12">
        <f t="shared" si="3"/>
        <v>23.226750000000003</v>
      </c>
      <c r="F109" s="11">
        <v>3727.63</v>
      </c>
      <c r="G109" s="34"/>
      <c r="H109" s="34"/>
      <c r="I109" s="34"/>
      <c r="J109" s="34"/>
      <c r="K109" s="34"/>
      <c r="L109" s="34"/>
    </row>
    <row r="110" spans="1:12" s="51" customFormat="1" ht="18.75" customHeight="1">
      <c r="A110" s="45" t="s">
        <v>531</v>
      </c>
      <c r="B110" s="49"/>
      <c r="C110" s="49">
        <v>300</v>
      </c>
      <c r="D110" s="48"/>
      <c r="E110" s="50"/>
      <c r="F110" s="48"/>
      <c r="G110" s="88"/>
      <c r="H110" s="88"/>
      <c r="I110" s="88"/>
      <c r="J110" s="88"/>
      <c r="K110" s="88"/>
      <c r="L110" s="88"/>
    </row>
    <row r="111" spans="1:12" s="51" customFormat="1" ht="18.75" customHeight="1">
      <c r="A111" s="81" t="s">
        <v>532</v>
      </c>
      <c r="B111" s="83"/>
      <c r="C111" s="83">
        <v>629.07</v>
      </c>
      <c r="D111" s="53"/>
      <c r="E111" s="54"/>
      <c r="F111" s="53"/>
      <c r="G111" s="88"/>
      <c r="H111" s="88"/>
      <c r="I111" s="88"/>
      <c r="J111" s="88"/>
      <c r="K111" s="88"/>
      <c r="L111" s="88"/>
    </row>
    <row r="112" spans="1:12" s="1" customFormat="1" ht="24.75" customHeight="1">
      <c r="A112" s="207" t="s">
        <v>30</v>
      </c>
      <c r="B112" s="27">
        <v>1500</v>
      </c>
      <c r="C112" s="27">
        <v>1339.65</v>
      </c>
      <c r="D112" s="211">
        <f t="shared" si="2"/>
        <v>160.3499999999999</v>
      </c>
      <c r="E112" s="17">
        <f t="shared" si="3"/>
        <v>89.31000000000002</v>
      </c>
      <c r="F112" s="16">
        <v>1367.13</v>
      </c>
      <c r="G112" s="279"/>
      <c r="H112" s="63"/>
      <c r="I112" s="63"/>
      <c r="J112" s="63"/>
      <c r="K112" s="63"/>
      <c r="L112" s="34"/>
    </row>
    <row r="113" spans="1:12" s="113" customFormat="1" ht="30.75" customHeight="1">
      <c r="A113" s="169" t="s">
        <v>99</v>
      </c>
      <c r="B113" s="166">
        <f>SUM(B109,B112)</f>
        <v>5500</v>
      </c>
      <c r="C113" s="166">
        <f>SUM(C109,C112)</f>
        <v>2268.7200000000003</v>
      </c>
      <c r="D113" s="167">
        <f t="shared" si="2"/>
        <v>3231.2799999999997</v>
      </c>
      <c r="E113" s="168">
        <f t="shared" si="3"/>
        <v>41.24945454545455</v>
      </c>
      <c r="F113" s="167">
        <f>SUM(F109:F112)</f>
        <v>5094.76</v>
      </c>
      <c r="G113" s="280"/>
      <c r="H113" s="146"/>
      <c r="I113" s="146"/>
      <c r="J113" s="146"/>
      <c r="K113" s="146"/>
      <c r="L113" s="34"/>
    </row>
    <row r="114" spans="1:12" s="39" customFormat="1" ht="24.75" customHeight="1">
      <c r="A114" s="62" t="s">
        <v>43</v>
      </c>
      <c r="B114" s="95">
        <v>2000</v>
      </c>
      <c r="C114" s="95">
        <v>0</v>
      </c>
      <c r="D114" s="23">
        <f t="shared" si="2"/>
        <v>2000</v>
      </c>
      <c r="E114" s="35">
        <f t="shared" si="3"/>
        <v>0</v>
      </c>
      <c r="F114" s="23">
        <v>9091.27</v>
      </c>
      <c r="G114" s="279"/>
      <c r="H114" s="63"/>
      <c r="I114" s="63"/>
      <c r="J114" s="63"/>
      <c r="K114" s="63"/>
      <c r="L114" s="26"/>
    </row>
    <row r="115" spans="1:12" s="39" customFormat="1" ht="24.75" customHeight="1">
      <c r="A115" s="31" t="s">
        <v>45</v>
      </c>
      <c r="B115" s="94">
        <v>2000</v>
      </c>
      <c r="C115" s="94">
        <f>SUM(C116:C116)</f>
        <v>243.54</v>
      </c>
      <c r="D115" s="21">
        <f t="shared" si="2"/>
        <v>1756.46</v>
      </c>
      <c r="E115" s="32">
        <f t="shared" si="3"/>
        <v>12.177</v>
      </c>
      <c r="F115" s="21">
        <v>3311.16</v>
      </c>
      <c r="G115" s="279"/>
      <c r="H115" s="63"/>
      <c r="I115" s="63"/>
      <c r="J115" s="63"/>
      <c r="K115" s="63"/>
      <c r="L115" s="26"/>
    </row>
    <row r="116" spans="1:12" s="89" customFormat="1" ht="19.5" customHeight="1">
      <c r="A116" s="47" t="s">
        <v>533</v>
      </c>
      <c r="B116" s="93"/>
      <c r="C116" s="93">
        <v>243.54</v>
      </c>
      <c r="D116" s="59"/>
      <c r="E116" s="76"/>
      <c r="F116" s="59"/>
      <c r="G116" s="281"/>
      <c r="H116" s="64"/>
      <c r="I116" s="64"/>
      <c r="J116" s="64"/>
      <c r="K116" s="64"/>
      <c r="L116" s="99"/>
    </row>
    <row r="117" spans="1:12" s="298" customFormat="1" ht="24.75" customHeight="1">
      <c r="A117" s="36" t="s">
        <v>638</v>
      </c>
      <c r="B117" s="91">
        <v>0</v>
      </c>
      <c r="C117" s="91">
        <f>C118</f>
        <v>2230.03</v>
      </c>
      <c r="D117" s="37">
        <f>B117-C117</f>
        <v>-2230.03</v>
      </c>
      <c r="E117" s="38"/>
      <c r="F117" s="37">
        <v>0</v>
      </c>
      <c r="G117" s="279"/>
      <c r="H117" s="63"/>
      <c r="I117" s="63"/>
      <c r="J117" s="63"/>
      <c r="K117" s="63"/>
      <c r="L117" s="152"/>
    </row>
    <row r="118" spans="1:12" s="89" customFormat="1" ht="19.5" customHeight="1">
      <c r="A118" s="73" t="s">
        <v>656</v>
      </c>
      <c r="B118" s="92"/>
      <c r="C118" s="92">
        <v>2230.03</v>
      </c>
      <c r="D118" s="381" t="s">
        <v>657</v>
      </c>
      <c r="E118" s="74"/>
      <c r="F118" s="58"/>
      <c r="G118" s="281"/>
      <c r="H118" s="64"/>
      <c r="I118" s="64"/>
      <c r="J118" s="64"/>
      <c r="K118" s="64"/>
      <c r="L118" s="99"/>
    </row>
    <row r="119" spans="1:12" s="89" customFormat="1" ht="19.5" customHeight="1">
      <c r="A119" s="73"/>
      <c r="B119" s="92"/>
      <c r="C119" s="92"/>
      <c r="D119" s="381"/>
      <c r="E119" s="74"/>
      <c r="F119" s="58"/>
      <c r="G119" s="281"/>
      <c r="H119" s="64"/>
      <c r="I119" s="64"/>
      <c r="J119" s="64"/>
      <c r="K119" s="64"/>
      <c r="L119" s="99"/>
    </row>
    <row r="120" spans="1:12" s="89" customFormat="1" ht="19.5" customHeight="1">
      <c r="A120" s="73"/>
      <c r="B120" s="92"/>
      <c r="C120" s="92"/>
      <c r="D120" s="381"/>
      <c r="E120" s="74"/>
      <c r="F120" s="58"/>
      <c r="G120" s="281"/>
      <c r="H120" s="64"/>
      <c r="I120" s="64"/>
      <c r="J120" s="64"/>
      <c r="K120" s="64"/>
      <c r="L120" s="99"/>
    </row>
    <row r="121" spans="1:12" s="89" customFormat="1" ht="23.25" customHeight="1">
      <c r="A121" s="73"/>
      <c r="B121" s="92"/>
      <c r="C121" s="92"/>
      <c r="D121" s="382"/>
      <c r="E121" s="74"/>
      <c r="F121" s="58"/>
      <c r="G121" s="281"/>
      <c r="H121" s="64"/>
      <c r="I121" s="64"/>
      <c r="J121" s="64"/>
      <c r="K121" s="64"/>
      <c r="L121" s="99"/>
    </row>
    <row r="122" spans="1:12" s="128" customFormat="1" ht="33" customHeight="1">
      <c r="A122" s="169" t="s">
        <v>103</v>
      </c>
      <c r="B122" s="166">
        <f>SUM(B114,B115,B117)</f>
        <v>4000</v>
      </c>
      <c r="C122" s="166">
        <f>SUM(C114,C115,C117)</f>
        <v>2473.57</v>
      </c>
      <c r="D122" s="167">
        <f t="shared" si="2"/>
        <v>1526.4299999999998</v>
      </c>
      <c r="E122" s="168">
        <f t="shared" si="3"/>
        <v>61.83925</v>
      </c>
      <c r="F122" s="167">
        <f>SUM(F114:F117)</f>
        <v>12402.43</v>
      </c>
      <c r="G122" s="281"/>
      <c r="H122" s="64"/>
      <c r="I122" s="64"/>
      <c r="J122" s="64"/>
      <c r="K122" s="64"/>
      <c r="L122" s="99"/>
    </row>
    <row r="123" spans="1:12" s="1" customFormat="1" ht="38.25" customHeight="1">
      <c r="A123" s="195" t="s">
        <v>31</v>
      </c>
      <c r="B123" s="196">
        <f>SUM(B19,B35,B45,B97,B108,B113,B122,B101)</f>
        <v>3704000</v>
      </c>
      <c r="C123" s="196">
        <f>SUM(C19,C35,C45,C97,C108,C113,C122,C101)</f>
        <v>2655706.2200000007</v>
      </c>
      <c r="D123" s="197">
        <f t="shared" si="2"/>
        <v>1048293.7799999993</v>
      </c>
      <c r="E123" s="198">
        <f t="shared" si="3"/>
        <v>71.69833207343414</v>
      </c>
      <c r="F123" s="197">
        <f>SUM(F19,F35,F45,F97,F108,F113,F122,F101)</f>
        <v>2850855.4699999997</v>
      </c>
      <c r="G123" s="280"/>
      <c r="H123" s="146"/>
      <c r="I123" s="146"/>
      <c r="J123" s="146"/>
      <c r="K123" s="146"/>
      <c r="L123" s="88"/>
    </row>
    <row r="124" spans="1:12" s="101" customFormat="1" ht="32.25" customHeight="1">
      <c r="A124" s="18" t="s">
        <v>208</v>
      </c>
      <c r="B124" s="14"/>
      <c r="C124" s="14"/>
      <c r="D124" s="14"/>
      <c r="E124" s="15"/>
      <c r="F124" s="14"/>
      <c r="G124" s="34"/>
      <c r="H124" s="34"/>
      <c r="I124" s="34"/>
      <c r="J124" s="34"/>
      <c r="K124" s="34"/>
      <c r="L124" s="77"/>
    </row>
    <row r="125" spans="1:12" s="63" customFormat="1" ht="24.75" customHeight="1">
      <c r="A125" s="41" t="s">
        <v>100</v>
      </c>
      <c r="B125" s="60">
        <f>SUM(B130+B127)</f>
        <v>63862314.13</v>
      </c>
      <c r="C125" s="60">
        <f>SUM(C126:C128)</f>
        <v>40544997.65</v>
      </c>
      <c r="D125" s="11">
        <f t="shared" si="2"/>
        <v>23317316.480000004</v>
      </c>
      <c r="E125" s="12">
        <f t="shared" si="3"/>
        <v>63.4881435199254</v>
      </c>
      <c r="F125" s="11">
        <v>34592692.54</v>
      </c>
      <c r="G125" s="282"/>
      <c r="H125" s="79"/>
      <c r="I125" s="79"/>
      <c r="J125" s="79"/>
      <c r="K125" s="79"/>
      <c r="L125" s="64"/>
    </row>
    <row r="126" spans="1:11" s="63" customFormat="1" ht="21.75" customHeight="1">
      <c r="A126" s="45" t="s">
        <v>697</v>
      </c>
      <c r="B126" s="103" t="s">
        <v>33</v>
      </c>
      <c r="C126" s="49">
        <v>39390625.91</v>
      </c>
      <c r="D126" s="239"/>
      <c r="E126" s="238"/>
      <c r="F126" s="239"/>
      <c r="G126" s="283"/>
      <c r="H126" s="77"/>
      <c r="I126" s="77"/>
      <c r="J126" s="77"/>
      <c r="K126" s="77"/>
    </row>
    <row r="127" spans="1:7" s="63" customFormat="1" ht="21.75" customHeight="1">
      <c r="A127" s="45" t="s">
        <v>534</v>
      </c>
      <c r="B127" s="49">
        <v>55463031</v>
      </c>
      <c r="C127" s="49">
        <v>127085.75</v>
      </c>
      <c r="D127" s="239"/>
      <c r="E127" s="238"/>
      <c r="F127" s="239"/>
      <c r="G127" s="279"/>
    </row>
    <row r="128" spans="1:12" s="65" customFormat="1" ht="21.75" customHeight="1">
      <c r="A128" s="45" t="s">
        <v>682</v>
      </c>
      <c r="B128" s="103" t="s">
        <v>34</v>
      </c>
      <c r="C128" s="49">
        <v>1027285.99</v>
      </c>
      <c r="D128" s="239"/>
      <c r="E128" s="238"/>
      <c r="F128" s="239"/>
      <c r="G128" s="34"/>
      <c r="H128" s="34"/>
      <c r="I128" s="34"/>
      <c r="J128" s="34"/>
      <c r="K128" s="34"/>
      <c r="L128" s="63"/>
    </row>
    <row r="129" spans="1:12" s="69" customFormat="1" ht="21.75" customHeight="1">
      <c r="A129" s="45"/>
      <c r="B129" s="103" t="s">
        <v>498</v>
      </c>
      <c r="C129" s="49"/>
      <c r="D129" s="239"/>
      <c r="E129" s="238"/>
      <c r="F129" s="239"/>
      <c r="G129" s="34"/>
      <c r="H129" s="34"/>
      <c r="I129" s="34"/>
      <c r="J129" s="34"/>
      <c r="K129" s="34"/>
      <c r="L129" s="63"/>
    </row>
    <row r="130" spans="1:12" s="70" customFormat="1" ht="21.75" customHeight="1">
      <c r="A130" s="81"/>
      <c r="B130" s="83">
        <v>8399283.13</v>
      </c>
      <c r="C130" s="83"/>
      <c r="D130" s="241"/>
      <c r="E130" s="240"/>
      <c r="F130" s="241"/>
      <c r="G130" s="34"/>
      <c r="H130" s="34"/>
      <c r="I130" s="34"/>
      <c r="J130" s="34"/>
      <c r="K130" s="34"/>
      <c r="L130" s="63"/>
    </row>
    <row r="131" spans="1:12" s="70" customFormat="1" ht="33" customHeight="1">
      <c r="A131" s="116" t="s">
        <v>101</v>
      </c>
      <c r="B131" s="117">
        <f>B125</f>
        <v>63862314.13</v>
      </c>
      <c r="C131" s="117">
        <f>C125</f>
        <v>40544997.65</v>
      </c>
      <c r="D131" s="120">
        <f t="shared" si="2"/>
        <v>23317316.480000004</v>
      </c>
      <c r="E131" s="119">
        <f t="shared" si="3"/>
        <v>63.4881435199254</v>
      </c>
      <c r="F131" s="120">
        <f>F125</f>
        <v>34592692.54</v>
      </c>
      <c r="G131" s="34"/>
      <c r="H131" s="34"/>
      <c r="I131" s="34"/>
      <c r="J131" s="34"/>
      <c r="K131" s="34"/>
      <c r="L131" s="63"/>
    </row>
    <row r="132" spans="1:12" s="1" customFormat="1" ht="36" customHeight="1">
      <c r="A132" s="195" t="s">
        <v>35</v>
      </c>
      <c r="B132" s="196">
        <f>B131</f>
        <v>63862314.13</v>
      </c>
      <c r="C132" s="196">
        <f>C131</f>
        <v>40544997.65</v>
      </c>
      <c r="D132" s="197">
        <f t="shared" si="2"/>
        <v>23317316.480000004</v>
      </c>
      <c r="E132" s="198">
        <f t="shared" si="3"/>
        <v>63.4881435199254</v>
      </c>
      <c r="F132" s="197">
        <f>F131</f>
        <v>34592692.54</v>
      </c>
      <c r="G132" s="34"/>
      <c r="H132" s="34"/>
      <c r="I132" s="34"/>
      <c r="J132" s="34"/>
      <c r="K132" s="34"/>
      <c r="L132" s="63"/>
    </row>
    <row r="133" spans="1:12" s="9" customFormat="1" ht="30" customHeight="1">
      <c r="A133" s="20" t="s">
        <v>65</v>
      </c>
      <c r="B133" s="60"/>
      <c r="C133" s="60"/>
      <c r="D133" s="11"/>
      <c r="E133" s="12"/>
      <c r="F133" s="11"/>
      <c r="G133" s="34"/>
      <c r="H133" s="34"/>
      <c r="I133" s="34"/>
      <c r="J133" s="34"/>
      <c r="K133" s="34"/>
      <c r="L133" s="63"/>
    </row>
    <row r="134" spans="1:12" s="9" customFormat="1" ht="24.75" customHeight="1">
      <c r="A134" s="20" t="s">
        <v>19</v>
      </c>
      <c r="B134" s="60">
        <v>5000</v>
      </c>
      <c r="C134" s="60">
        <f>C135</f>
        <v>736.08</v>
      </c>
      <c r="D134" s="11">
        <f t="shared" si="2"/>
        <v>4263.92</v>
      </c>
      <c r="E134" s="12">
        <f t="shared" si="3"/>
        <v>14.721600000000002</v>
      </c>
      <c r="F134" s="11">
        <v>7158.3</v>
      </c>
      <c r="G134" s="34"/>
      <c r="H134" s="34"/>
      <c r="I134" s="34"/>
      <c r="J134" s="34"/>
      <c r="K134" s="34"/>
      <c r="L134" s="79"/>
    </row>
    <row r="135" spans="1:12" s="2" customFormat="1" ht="19.5" customHeight="1">
      <c r="A135" s="52" t="s">
        <v>659</v>
      </c>
      <c r="B135" s="83"/>
      <c r="C135" s="83">
        <v>736.08</v>
      </c>
      <c r="D135" s="53"/>
      <c r="E135" s="54"/>
      <c r="F135" s="53"/>
      <c r="G135" s="88"/>
      <c r="H135" s="88"/>
      <c r="I135" s="88"/>
      <c r="J135" s="88"/>
      <c r="K135" s="88"/>
      <c r="L135" s="158"/>
    </row>
    <row r="136" spans="1:12" s="25" customFormat="1" ht="24.75" customHeight="1">
      <c r="A136" s="18" t="s">
        <v>20</v>
      </c>
      <c r="B136" s="19">
        <v>15000</v>
      </c>
      <c r="C136" s="19">
        <v>0</v>
      </c>
      <c r="D136" s="14">
        <f t="shared" si="2"/>
        <v>15000</v>
      </c>
      <c r="E136" s="15">
        <f t="shared" si="3"/>
        <v>0</v>
      </c>
      <c r="F136" s="14">
        <v>10077.8</v>
      </c>
      <c r="G136" s="34"/>
      <c r="H136" s="34"/>
      <c r="I136" s="34"/>
      <c r="J136" s="34"/>
      <c r="K136" s="34"/>
      <c r="L136" s="63"/>
    </row>
    <row r="137" spans="1:12" s="9" customFormat="1" ht="24.75" customHeight="1">
      <c r="A137" s="20" t="s">
        <v>22</v>
      </c>
      <c r="B137" s="42">
        <v>20000</v>
      </c>
      <c r="C137" s="94">
        <f>SUM(C138:C143)</f>
        <v>19650.6</v>
      </c>
      <c r="D137" s="11">
        <f t="shared" si="2"/>
        <v>349.40000000000146</v>
      </c>
      <c r="E137" s="12">
        <f t="shared" si="3"/>
        <v>98.25299999999999</v>
      </c>
      <c r="F137" s="11">
        <v>21671.19</v>
      </c>
      <c r="G137" s="34"/>
      <c r="H137" s="34"/>
      <c r="I137" s="34"/>
      <c r="J137" s="34"/>
      <c r="K137" s="34"/>
      <c r="L137" s="79"/>
    </row>
    <row r="138" spans="1:12" s="2" customFormat="1" ht="21.75" customHeight="1">
      <c r="A138" s="46" t="s">
        <v>60</v>
      </c>
      <c r="B138" s="56"/>
      <c r="C138" s="92"/>
      <c r="D138" s="48"/>
      <c r="E138" s="50"/>
      <c r="F138" s="48"/>
      <c r="G138" s="88"/>
      <c r="H138" s="88"/>
      <c r="I138" s="88"/>
      <c r="J138" s="88"/>
      <c r="K138" s="88"/>
      <c r="L138" s="88"/>
    </row>
    <row r="139" spans="1:12" s="2" customFormat="1" ht="21.75" customHeight="1">
      <c r="A139" s="46" t="s">
        <v>594</v>
      </c>
      <c r="B139" s="56"/>
      <c r="C139" s="92">
        <v>3150.6</v>
      </c>
      <c r="D139" s="48"/>
      <c r="E139" s="50"/>
      <c r="F139" s="48"/>
      <c r="G139" s="88"/>
      <c r="H139" s="88"/>
      <c r="I139" s="88"/>
      <c r="J139" s="88"/>
      <c r="K139" s="88"/>
      <c r="L139" s="88"/>
    </row>
    <row r="140" spans="1:12" s="2" customFormat="1" ht="21.75" customHeight="1">
      <c r="A140" s="46" t="s">
        <v>111</v>
      </c>
      <c r="B140" s="56"/>
      <c r="C140" s="92"/>
      <c r="D140" s="48"/>
      <c r="E140" s="50"/>
      <c r="F140" s="48"/>
      <c r="G140" s="88"/>
      <c r="H140" s="88"/>
      <c r="I140" s="88"/>
      <c r="J140" s="88"/>
      <c r="K140" s="88"/>
      <c r="L140" s="88"/>
    </row>
    <row r="141" spans="1:12" s="2" customFormat="1" ht="21.75" customHeight="1">
      <c r="A141" s="46" t="s">
        <v>584</v>
      </c>
      <c r="B141" s="56"/>
      <c r="C141" s="92">
        <v>14000</v>
      </c>
      <c r="D141" s="48"/>
      <c r="E141" s="50"/>
      <c r="F141" s="48"/>
      <c r="G141" s="88"/>
      <c r="H141" s="88"/>
      <c r="I141" s="88"/>
      <c r="J141" s="88"/>
      <c r="K141" s="88"/>
      <c r="L141" s="88"/>
    </row>
    <row r="142" spans="1:12" s="2" customFormat="1" ht="21.75" customHeight="1">
      <c r="A142" s="46" t="s">
        <v>79</v>
      </c>
      <c r="B142" s="56"/>
      <c r="C142" s="92"/>
      <c r="D142" s="48"/>
      <c r="E142" s="50"/>
      <c r="F142" s="48"/>
      <c r="G142" s="88"/>
      <c r="H142" s="88"/>
      <c r="I142" s="88"/>
      <c r="J142" s="88"/>
      <c r="K142" s="88"/>
      <c r="L142" s="88"/>
    </row>
    <row r="143" spans="1:12" s="2" customFormat="1" ht="21.75" customHeight="1">
      <c r="A143" s="46" t="s">
        <v>595</v>
      </c>
      <c r="B143" s="56"/>
      <c r="C143" s="92">
        <v>2500</v>
      </c>
      <c r="D143" s="48"/>
      <c r="E143" s="50"/>
      <c r="F143" s="48"/>
      <c r="G143" s="88"/>
      <c r="H143" s="88"/>
      <c r="I143" s="88"/>
      <c r="J143" s="88"/>
      <c r="K143" s="88"/>
      <c r="L143" s="88"/>
    </row>
    <row r="144" spans="1:12" s="9" customFormat="1" ht="24.75" customHeight="1">
      <c r="A144" s="20" t="s">
        <v>24</v>
      </c>
      <c r="B144" s="60">
        <v>15000</v>
      </c>
      <c r="C144" s="60">
        <v>0</v>
      </c>
      <c r="D144" s="11">
        <f t="shared" si="2"/>
        <v>15000</v>
      </c>
      <c r="E144" s="12">
        <f t="shared" si="3"/>
        <v>0</v>
      </c>
      <c r="F144" s="11">
        <v>13960.5</v>
      </c>
      <c r="G144" s="34"/>
      <c r="H144" s="34"/>
      <c r="I144" s="34"/>
      <c r="J144" s="34"/>
      <c r="K144" s="34"/>
      <c r="L144" s="40"/>
    </row>
    <row r="145" spans="1:12" s="112" customFormat="1" ht="30" customHeight="1">
      <c r="A145" s="169" t="s">
        <v>97</v>
      </c>
      <c r="B145" s="167">
        <f>SUM(B134,B136,B137,B144)</f>
        <v>55000</v>
      </c>
      <c r="C145" s="167">
        <f>SUM(C134,C136,C137,C144)</f>
        <v>20386.68</v>
      </c>
      <c r="D145" s="167">
        <f t="shared" si="2"/>
        <v>34613.32</v>
      </c>
      <c r="E145" s="168">
        <f t="shared" si="3"/>
        <v>37.06669090909091</v>
      </c>
      <c r="F145" s="167">
        <f>SUM(F134:F144)</f>
        <v>52867.78999999999</v>
      </c>
      <c r="G145" s="34"/>
      <c r="H145" s="34"/>
      <c r="I145" s="34"/>
      <c r="J145" s="34"/>
      <c r="K145" s="34"/>
      <c r="L145" s="40"/>
    </row>
    <row r="146" spans="1:12" s="9" customFormat="1" ht="24.75" customHeight="1">
      <c r="A146" s="20" t="s">
        <v>25</v>
      </c>
      <c r="B146" s="60">
        <v>10000</v>
      </c>
      <c r="C146" s="60">
        <f>C147</f>
        <v>6522.2</v>
      </c>
      <c r="D146" s="11">
        <f t="shared" si="2"/>
        <v>3477.8</v>
      </c>
      <c r="E146" s="12">
        <f t="shared" si="3"/>
        <v>65.22200000000001</v>
      </c>
      <c r="F146" s="11">
        <v>7358.21</v>
      </c>
      <c r="G146" s="34"/>
      <c r="H146" s="34"/>
      <c r="I146" s="34"/>
      <c r="J146" s="34"/>
      <c r="K146" s="34"/>
      <c r="L146" s="40"/>
    </row>
    <row r="147" spans="1:12" s="2" customFormat="1" ht="19.5" customHeight="1">
      <c r="A147" s="46" t="s">
        <v>26</v>
      </c>
      <c r="B147" s="49"/>
      <c r="C147" s="49">
        <v>6522.2</v>
      </c>
      <c r="D147" s="48"/>
      <c r="E147" s="50"/>
      <c r="F147" s="48"/>
      <c r="G147" s="88"/>
      <c r="H147" s="88"/>
      <c r="I147" s="88"/>
      <c r="J147" s="88"/>
      <c r="K147" s="88"/>
      <c r="L147" s="88"/>
    </row>
    <row r="148" spans="1:12" s="112" customFormat="1" ht="30" customHeight="1">
      <c r="A148" s="169" t="s">
        <v>98</v>
      </c>
      <c r="B148" s="166">
        <f>B146</f>
        <v>10000</v>
      </c>
      <c r="C148" s="166">
        <f>C146</f>
        <v>6522.2</v>
      </c>
      <c r="D148" s="167">
        <f t="shared" si="2"/>
        <v>3477.8</v>
      </c>
      <c r="E148" s="168">
        <f t="shared" si="3"/>
        <v>65.22200000000001</v>
      </c>
      <c r="F148" s="167">
        <f>F146</f>
        <v>7358.21</v>
      </c>
      <c r="G148" s="34"/>
      <c r="H148" s="34"/>
      <c r="I148" s="34"/>
      <c r="J148" s="34"/>
      <c r="K148" s="34"/>
      <c r="L148" s="40"/>
    </row>
    <row r="149" spans="1:12" s="121" customFormat="1" ht="30" customHeight="1">
      <c r="A149" s="199" t="s">
        <v>36</v>
      </c>
      <c r="B149" s="296">
        <f>SUM(B145,B148)</f>
        <v>65000</v>
      </c>
      <c r="C149" s="296">
        <f>SUM(C145,C148)</f>
        <v>26908.88</v>
      </c>
      <c r="D149" s="296">
        <f t="shared" si="2"/>
        <v>38091.119999999995</v>
      </c>
      <c r="E149" s="301">
        <f t="shared" si="3"/>
        <v>41.39827692307693</v>
      </c>
      <c r="F149" s="296">
        <f>SUM(F145,F148)</f>
        <v>60225.99999999999</v>
      </c>
      <c r="G149" s="279"/>
      <c r="H149" s="63"/>
      <c r="I149" s="63"/>
      <c r="J149" s="63"/>
      <c r="K149" s="63"/>
      <c r="L149" s="26"/>
    </row>
    <row r="150" spans="1:12" s="9" customFormat="1" ht="30" customHeight="1">
      <c r="A150" s="30" t="s">
        <v>173</v>
      </c>
      <c r="B150" s="60"/>
      <c r="C150" s="60"/>
      <c r="D150" s="11"/>
      <c r="E150" s="12"/>
      <c r="F150" s="11"/>
      <c r="G150" s="279"/>
      <c r="H150" s="63"/>
      <c r="I150" s="63"/>
      <c r="J150" s="63"/>
      <c r="K150" s="63"/>
      <c r="L150" s="26"/>
    </row>
    <row r="151" spans="1:12" s="9" customFormat="1" ht="24.75" customHeight="1">
      <c r="A151" s="18" t="s">
        <v>17</v>
      </c>
      <c r="B151" s="19">
        <v>5000</v>
      </c>
      <c r="C151" s="19">
        <v>0</v>
      </c>
      <c r="D151" s="14">
        <f t="shared" si="2"/>
        <v>5000</v>
      </c>
      <c r="E151" s="15">
        <f t="shared" si="3"/>
        <v>0</v>
      </c>
      <c r="F151" s="14">
        <v>0</v>
      </c>
      <c r="G151" s="279"/>
      <c r="H151" s="63"/>
      <c r="I151" s="63"/>
      <c r="J151" s="63"/>
      <c r="K151" s="63"/>
      <c r="L151" s="26"/>
    </row>
    <row r="152" spans="1:12" s="9" customFormat="1" ht="24.75" customHeight="1">
      <c r="A152" s="20" t="s">
        <v>22</v>
      </c>
      <c r="B152" s="60">
        <v>15000</v>
      </c>
      <c r="C152" s="60">
        <f>C154</f>
        <v>5125</v>
      </c>
      <c r="D152" s="11">
        <f t="shared" si="2"/>
        <v>9875</v>
      </c>
      <c r="E152" s="12">
        <f t="shared" si="3"/>
        <v>34.166666666666664</v>
      </c>
      <c r="F152" s="11">
        <v>18255.76</v>
      </c>
      <c r="G152" s="282"/>
      <c r="H152" s="79"/>
      <c r="I152" s="79"/>
      <c r="J152" s="79"/>
      <c r="K152" s="79"/>
      <c r="L152" s="26"/>
    </row>
    <row r="153" spans="1:12" s="2" customFormat="1" ht="21.75" customHeight="1">
      <c r="A153" s="46" t="s">
        <v>111</v>
      </c>
      <c r="B153" s="49"/>
      <c r="C153" s="49"/>
      <c r="D153" s="48"/>
      <c r="E153" s="50"/>
      <c r="F153" s="48"/>
      <c r="G153" s="157"/>
      <c r="H153" s="158"/>
      <c r="I153" s="158"/>
      <c r="J153" s="158"/>
      <c r="K153" s="158"/>
      <c r="L153" s="99"/>
    </row>
    <row r="154" spans="1:12" s="2" customFormat="1" ht="21.75" customHeight="1">
      <c r="A154" s="52" t="s">
        <v>584</v>
      </c>
      <c r="B154" s="83"/>
      <c r="C154" s="83">
        <v>5125</v>
      </c>
      <c r="D154" s="53"/>
      <c r="E154" s="54"/>
      <c r="F154" s="53"/>
      <c r="G154" s="157"/>
      <c r="H154" s="158"/>
      <c r="I154" s="158"/>
      <c r="J154" s="158"/>
      <c r="K154" s="158"/>
      <c r="L154" s="99"/>
    </row>
    <row r="155" spans="1:12" s="9" customFormat="1" ht="24.75" customHeight="1">
      <c r="A155" s="20" t="s">
        <v>24</v>
      </c>
      <c r="B155" s="60">
        <v>35000</v>
      </c>
      <c r="C155" s="60">
        <v>0</v>
      </c>
      <c r="D155" s="11">
        <f t="shared" si="2"/>
        <v>35000</v>
      </c>
      <c r="E155" s="12">
        <f t="shared" si="3"/>
        <v>0</v>
      </c>
      <c r="F155" s="11">
        <v>33652.8</v>
      </c>
      <c r="G155" s="282"/>
      <c r="H155" s="79"/>
      <c r="I155" s="79"/>
      <c r="J155" s="79"/>
      <c r="K155" s="79"/>
      <c r="L155" s="26"/>
    </row>
    <row r="156" spans="1:12" s="112" customFormat="1" ht="33" customHeight="1">
      <c r="A156" s="169" t="s">
        <v>97</v>
      </c>
      <c r="B156" s="166">
        <f>SUM(B151,B152,B155)</f>
        <v>55000</v>
      </c>
      <c r="C156" s="166">
        <f>SUM(C151,C152,C155)</f>
        <v>5125</v>
      </c>
      <c r="D156" s="167">
        <f t="shared" si="2"/>
        <v>49875</v>
      </c>
      <c r="E156" s="168">
        <f t="shared" si="3"/>
        <v>9.318181818181818</v>
      </c>
      <c r="F156" s="167">
        <f>SUM(F151:F155)</f>
        <v>51908.56</v>
      </c>
      <c r="G156" s="279"/>
      <c r="H156" s="63"/>
      <c r="I156" s="63"/>
      <c r="J156" s="63"/>
      <c r="K156" s="63"/>
      <c r="L156" s="26"/>
    </row>
    <row r="157" spans="1:12" s="121" customFormat="1" ht="34.5" customHeight="1">
      <c r="A157" s="195" t="s">
        <v>37</v>
      </c>
      <c r="B157" s="288">
        <f>SUM(B156)</f>
        <v>55000</v>
      </c>
      <c r="C157" s="288">
        <f>SUM(C156)</f>
        <v>5125</v>
      </c>
      <c r="D157" s="288">
        <f t="shared" si="2"/>
        <v>49875</v>
      </c>
      <c r="E157" s="289">
        <f t="shared" si="3"/>
        <v>9.318181818181818</v>
      </c>
      <c r="F157" s="288">
        <f>SUM(F156)</f>
        <v>51908.56</v>
      </c>
      <c r="G157" s="279"/>
      <c r="H157" s="63"/>
      <c r="I157" s="63"/>
      <c r="J157" s="63"/>
      <c r="K157" s="63"/>
      <c r="L157" s="26"/>
    </row>
    <row r="158" spans="1:12" s="9" customFormat="1" ht="30" customHeight="1">
      <c r="A158" s="18" t="s">
        <v>38</v>
      </c>
      <c r="B158" s="19"/>
      <c r="C158" s="19"/>
      <c r="D158" s="11"/>
      <c r="E158" s="12"/>
      <c r="F158" s="11"/>
      <c r="G158" s="279"/>
      <c r="H158" s="63"/>
      <c r="I158" s="63"/>
      <c r="J158" s="63"/>
      <c r="K158" s="63"/>
      <c r="L158" s="26"/>
    </row>
    <row r="159" spans="1:12" s="9" customFormat="1" ht="24.75" customHeight="1">
      <c r="A159" s="18" t="s">
        <v>20</v>
      </c>
      <c r="B159" s="19">
        <v>5000</v>
      </c>
      <c r="C159" s="19">
        <v>0</v>
      </c>
      <c r="D159" s="14">
        <f t="shared" si="2"/>
        <v>5000</v>
      </c>
      <c r="E159" s="15">
        <f t="shared" si="3"/>
        <v>0</v>
      </c>
      <c r="F159" s="14">
        <v>0</v>
      </c>
      <c r="G159" s="279"/>
      <c r="H159" s="63"/>
      <c r="I159" s="63"/>
      <c r="J159" s="63"/>
      <c r="K159" s="63"/>
      <c r="L159" s="26"/>
    </row>
    <row r="160" spans="1:12" s="9" customFormat="1" ht="24.75" customHeight="1">
      <c r="A160" s="20" t="s">
        <v>22</v>
      </c>
      <c r="B160" s="11">
        <v>0</v>
      </c>
      <c r="C160" s="60">
        <v>0</v>
      </c>
      <c r="D160" s="11">
        <f t="shared" si="2"/>
        <v>0</v>
      </c>
      <c r="E160" s="12"/>
      <c r="F160" s="11">
        <v>5040.96</v>
      </c>
      <c r="G160" s="279"/>
      <c r="H160" s="63"/>
      <c r="I160" s="63"/>
      <c r="J160" s="63"/>
      <c r="K160" s="63"/>
      <c r="L160" s="26"/>
    </row>
    <row r="161" spans="1:12" s="112" customFormat="1" ht="33" customHeight="1">
      <c r="A161" s="169" t="s">
        <v>97</v>
      </c>
      <c r="B161" s="166">
        <f>SUM(B159,B160)</f>
        <v>5000</v>
      </c>
      <c r="C161" s="166">
        <f>SUM(C159,C160)</f>
        <v>0</v>
      </c>
      <c r="D161" s="167">
        <f t="shared" si="2"/>
        <v>5000</v>
      </c>
      <c r="E161" s="168">
        <f t="shared" si="3"/>
        <v>0</v>
      </c>
      <c r="F161" s="167">
        <f>SUM(F159:F160)</f>
        <v>5040.96</v>
      </c>
      <c r="G161" s="279"/>
      <c r="H161" s="63"/>
      <c r="I161" s="63"/>
      <c r="J161" s="63"/>
      <c r="K161" s="63"/>
      <c r="L161" s="26"/>
    </row>
    <row r="162" spans="1:6" s="135" customFormat="1" ht="24.75" customHeight="1">
      <c r="A162" s="189" t="s">
        <v>120</v>
      </c>
      <c r="B162" s="190">
        <v>12000</v>
      </c>
      <c r="C162" s="191">
        <f>SUM(C163:C163)</f>
        <v>8180.49</v>
      </c>
      <c r="D162" s="192">
        <f t="shared" si="2"/>
        <v>3819.51</v>
      </c>
      <c r="E162" s="12">
        <f t="shared" si="3"/>
        <v>68.17075</v>
      </c>
      <c r="F162" s="193">
        <v>8668.3</v>
      </c>
    </row>
    <row r="163" spans="1:6" s="135" customFormat="1" ht="22.5" customHeight="1">
      <c r="A163" s="176" t="s">
        <v>698</v>
      </c>
      <c r="B163" s="177"/>
      <c r="C163" s="178">
        <v>8180.49</v>
      </c>
      <c r="D163" s="179"/>
      <c r="E163" s="50"/>
      <c r="F163" s="180"/>
    </row>
    <row r="164" spans="1:6" s="136" customFormat="1" ht="33" customHeight="1">
      <c r="A164" s="181" t="s">
        <v>121</v>
      </c>
      <c r="B164" s="182">
        <f>SUM(B162)</f>
        <v>12000</v>
      </c>
      <c r="C164" s="182">
        <f>SUM(C162)</f>
        <v>8180.49</v>
      </c>
      <c r="D164" s="182">
        <f t="shared" si="2"/>
        <v>3819.51</v>
      </c>
      <c r="E164" s="183">
        <f t="shared" si="3"/>
        <v>68.17075</v>
      </c>
      <c r="F164" s="182">
        <f>SUM(F162)</f>
        <v>8668.3</v>
      </c>
    </row>
    <row r="165" spans="1:12" s="9" customFormat="1" ht="30" customHeight="1">
      <c r="A165" s="31" t="s">
        <v>39</v>
      </c>
      <c r="B165" s="94">
        <v>3000</v>
      </c>
      <c r="C165" s="94">
        <v>0</v>
      </c>
      <c r="D165" s="21">
        <f t="shared" si="2"/>
        <v>3000</v>
      </c>
      <c r="E165" s="32">
        <f t="shared" si="3"/>
        <v>0</v>
      </c>
      <c r="F165" s="21">
        <v>379</v>
      </c>
      <c r="G165" s="279"/>
      <c r="H165" s="63"/>
      <c r="I165" s="63"/>
      <c r="J165" s="63"/>
      <c r="K165" s="63"/>
      <c r="L165" s="26"/>
    </row>
    <row r="166" spans="1:12" s="112" customFormat="1" ht="37.5" customHeight="1">
      <c r="A166" s="169" t="s">
        <v>98</v>
      </c>
      <c r="B166" s="166">
        <f>B165</f>
        <v>3000</v>
      </c>
      <c r="C166" s="166">
        <f>C165</f>
        <v>0</v>
      </c>
      <c r="D166" s="167">
        <f t="shared" si="2"/>
        <v>3000</v>
      </c>
      <c r="E166" s="168">
        <f t="shared" si="3"/>
        <v>0</v>
      </c>
      <c r="F166" s="167">
        <f>F165</f>
        <v>379</v>
      </c>
      <c r="G166" s="279"/>
      <c r="H166" s="63"/>
      <c r="I166" s="63"/>
      <c r="J166" s="63"/>
      <c r="K166" s="63"/>
      <c r="L166" s="26"/>
    </row>
    <row r="167" spans="1:12" s="121" customFormat="1" ht="37.5" customHeight="1">
      <c r="A167" s="195" t="s">
        <v>40</v>
      </c>
      <c r="B167" s="288">
        <f>SUM(B161,B166,B164)</f>
        <v>20000</v>
      </c>
      <c r="C167" s="288">
        <f>SUM(C161,C166,C164)</f>
        <v>8180.49</v>
      </c>
      <c r="D167" s="288">
        <f t="shared" si="2"/>
        <v>11819.51</v>
      </c>
      <c r="E167" s="289">
        <f t="shared" si="3"/>
        <v>40.90245</v>
      </c>
      <c r="F167" s="288">
        <f>SUM(F161,F166,F164)</f>
        <v>14088.259999999998</v>
      </c>
      <c r="G167" s="279"/>
      <c r="H167" s="63"/>
      <c r="I167" s="63"/>
      <c r="J167" s="63"/>
      <c r="K167" s="63"/>
      <c r="L167" s="26"/>
    </row>
    <row r="168" spans="1:12" s="9" customFormat="1" ht="30" customHeight="1">
      <c r="A168" s="29" t="s">
        <v>41</v>
      </c>
      <c r="B168" s="19"/>
      <c r="C168" s="19"/>
      <c r="D168" s="14"/>
      <c r="E168" s="15"/>
      <c r="F168" s="14"/>
      <c r="G168" s="279"/>
      <c r="H168" s="63"/>
      <c r="I168" s="63"/>
      <c r="J168" s="63"/>
      <c r="K168" s="63"/>
      <c r="L168" s="26"/>
    </row>
    <row r="169" spans="1:12" s="39" customFormat="1" ht="24.75" customHeight="1">
      <c r="A169" s="20" t="s">
        <v>42</v>
      </c>
      <c r="B169" s="60">
        <v>12000</v>
      </c>
      <c r="C169" s="60">
        <f>SUM(C170:C171)</f>
        <v>8716.2</v>
      </c>
      <c r="D169" s="11">
        <f t="shared" si="2"/>
        <v>3283.7999999999993</v>
      </c>
      <c r="E169" s="12">
        <f t="shared" si="3"/>
        <v>72.635</v>
      </c>
      <c r="F169" s="11">
        <v>11737.02</v>
      </c>
      <c r="G169" s="279"/>
      <c r="H169" s="63"/>
      <c r="I169" s="63"/>
      <c r="J169" s="63"/>
      <c r="K169" s="63"/>
      <c r="L169" s="26"/>
    </row>
    <row r="170" spans="1:12" s="39" customFormat="1" ht="19.5" customHeight="1">
      <c r="A170" s="78" t="s">
        <v>537</v>
      </c>
      <c r="B170" s="49"/>
      <c r="C170" s="49">
        <v>2495.46</v>
      </c>
      <c r="D170" s="48"/>
      <c r="E170" s="50"/>
      <c r="F170" s="48"/>
      <c r="G170" s="282"/>
      <c r="H170" s="79"/>
      <c r="I170" s="79"/>
      <c r="J170" s="79"/>
      <c r="K170" s="79"/>
      <c r="L170" s="26"/>
    </row>
    <row r="171" spans="1:12" s="39" customFormat="1" ht="19.5" customHeight="1">
      <c r="A171" s="78" t="s">
        <v>538</v>
      </c>
      <c r="B171" s="49"/>
      <c r="C171" s="49">
        <v>6220.74</v>
      </c>
      <c r="D171" s="48"/>
      <c r="E171" s="50"/>
      <c r="F171" s="48"/>
      <c r="G171" s="282"/>
      <c r="H171" s="79"/>
      <c r="I171" s="79"/>
      <c r="J171" s="79"/>
      <c r="K171" s="79"/>
      <c r="L171" s="26"/>
    </row>
    <row r="172" spans="1:12" s="124" customFormat="1" ht="30" customHeight="1">
      <c r="A172" s="123" t="s">
        <v>102</v>
      </c>
      <c r="B172" s="166">
        <f>B169</f>
        <v>12000</v>
      </c>
      <c r="C172" s="166">
        <f>C169</f>
        <v>8716.2</v>
      </c>
      <c r="D172" s="167">
        <f t="shared" si="2"/>
        <v>3283.7999999999993</v>
      </c>
      <c r="E172" s="168">
        <f t="shared" si="3"/>
        <v>72.635</v>
      </c>
      <c r="F172" s="167">
        <f>F169</f>
        <v>11737.02</v>
      </c>
      <c r="G172" s="279"/>
      <c r="H172" s="63"/>
      <c r="I172" s="63"/>
      <c r="J172" s="63"/>
      <c r="K172" s="63"/>
      <c r="L172" s="65"/>
    </row>
    <row r="173" spans="1:12" s="39" customFormat="1" ht="24.75" customHeight="1">
      <c r="A173" s="18" t="s">
        <v>43</v>
      </c>
      <c r="B173" s="14">
        <v>14000</v>
      </c>
      <c r="C173" s="14">
        <v>0</v>
      </c>
      <c r="D173" s="14">
        <f t="shared" si="2"/>
        <v>14000</v>
      </c>
      <c r="E173" s="15">
        <f t="shared" si="3"/>
        <v>0</v>
      </c>
      <c r="F173" s="14">
        <v>50239.48</v>
      </c>
      <c r="G173" s="284"/>
      <c r="H173" s="101"/>
      <c r="I173" s="101"/>
      <c r="J173" s="101"/>
      <c r="K173" s="101"/>
      <c r="L173" s="26"/>
    </row>
    <row r="174" spans="1:12" s="125" customFormat="1" ht="30" customHeight="1">
      <c r="A174" s="169" t="s">
        <v>103</v>
      </c>
      <c r="B174" s="167">
        <f>B173</f>
        <v>14000</v>
      </c>
      <c r="C174" s="167">
        <f>C173</f>
        <v>0</v>
      </c>
      <c r="D174" s="167">
        <f t="shared" si="2"/>
        <v>14000</v>
      </c>
      <c r="E174" s="168">
        <f t="shared" si="3"/>
        <v>0</v>
      </c>
      <c r="F174" s="167">
        <f>F173</f>
        <v>50239.48</v>
      </c>
      <c r="G174" s="279"/>
      <c r="H174" s="63"/>
      <c r="I174" s="63"/>
      <c r="J174" s="63"/>
      <c r="K174" s="63"/>
      <c r="L174" s="152"/>
    </row>
    <row r="175" spans="1:12" s="127" customFormat="1" ht="34.5" customHeight="1">
      <c r="A175" s="195" t="s">
        <v>44</v>
      </c>
      <c r="B175" s="288">
        <f>SUM(B172,B174)</f>
        <v>26000</v>
      </c>
      <c r="C175" s="288">
        <f>SUM(C172,C174)</f>
        <v>8716.2</v>
      </c>
      <c r="D175" s="288">
        <f t="shared" si="2"/>
        <v>17283.8</v>
      </c>
      <c r="E175" s="289">
        <f t="shared" si="3"/>
        <v>33.52384615384615</v>
      </c>
      <c r="F175" s="288">
        <f>SUM(F172,F174)</f>
        <v>61976.5</v>
      </c>
      <c r="G175" s="281"/>
      <c r="H175" s="64"/>
      <c r="I175" s="64"/>
      <c r="J175" s="64"/>
      <c r="K175" s="64"/>
      <c r="L175" s="26"/>
    </row>
    <row r="176" spans="1:12" s="39" customFormat="1" ht="30" customHeight="1">
      <c r="A176" s="86" t="s">
        <v>56</v>
      </c>
      <c r="B176" s="95"/>
      <c r="C176" s="95"/>
      <c r="D176" s="23"/>
      <c r="E176" s="35"/>
      <c r="F176" s="23"/>
      <c r="G176" s="279"/>
      <c r="H176" s="63"/>
      <c r="I176" s="63"/>
      <c r="J176" s="63"/>
      <c r="K176" s="63"/>
      <c r="L176" s="26"/>
    </row>
    <row r="177" spans="1:12" s="39" customFormat="1" ht="24.75" customHeight="1">
      <c r="A177" s="33" t="s">
        <v>32</v>
      </c>
      <c r="B177" s="94">
        <v>0</v>
      </c>
      <c r="C177" s="94">
        <v>0</v>
      </c>
      <c r="D177" s="11">
        <f t="shared" si="2"/>
        <v>0</v>
      </c>
      <c r="E177" s="12"/>
      <c r="F177" s="11">
        <v>242568.69</v>
      </c>
      <c r="G177" s="282"/>
      <c r="H177" s="79"/>
      <c r="I177" s="79"/>
      <c r="J177" s="79"/>
      <c r="K177" s="79"/>
      <c r="L177" s="26"/>
    </row>
    <row r="178" spans="1:12" s="128" customFormat="1" ht="30" customHeight="1">
      <c r="A178" s="169" t="s">
        <v>101</v>
      </c>
      <c r="B178" s="166">
        <f>B177</f>
        <v>0</v>
      </c>
      <c r="C178" s="166">
        <f>C177</f>
        <v>0</v>
      </c>
      <c r="D178" s="219">
        <f t="shared" si="2"/>
        <v>0</v>
      </c>
      <c r="E178" s="168"/>
      <c r="F178" s="167">
        <f>F177</f>
        <v>242568.69</v>
      </c>
      <c r="G178" s="88"/>
      <c r="H178" s="88"/>
      <c r="I178" s="88"/>
      <c r="J178" s="88"/>
      <c r="K178" s="88"/>
      <c r="L178" s="99"/>
    </row>
    <row r="179" spans="1:12" s="127" customFormat="1" ht="34.5" customHeight="1">
      <c r="A179" s="199" t="s">
        <v>49</v>
      </c>
      <c r="B179" s="197">
        <f>SUM(B178)</f>
        <v>0</v>
      </c>
      <c r="C179" s="197">
        <f>SUM(C178)</f>
        <v>0</v>
      </c>
      <c r="D179" s="197">
        <f t="shared" si="2"/>
        <v>0</v>
      </c>
      <c r="E179" s="198"/>
      <c r="F179" s="197">
        <f>SUM(F178)</f>
        <v>242568.69</v>
      </c>
      <c r="G179" s="152"/>
      <c r="H179" s="152"/>
      <c r="I179" s="152"/>
      <c r="J179" s="152"/>
      <c r="K179" s="152"/>
      <c r="L179" s="26"/>
    </row>
    <row r="180" spans="1:12" s="39" customFormat="1" ht="30" customHeight="1">
      <c r="A180" s="33" t="s">
        <v>57</v>
      </c>
      <c r="B180" s="94"/>
      <c r="C180" s="94"/>
      <c r="D180" s="21"/>
      <c r="E180" s="32"/>
      <c r="F180" s="21"/>
      <c r="G180" s="34"/>
      <c r="H180" s="34"/>
      <c r="I180" s="34"/>
      <c r="J180" s="34"/>
      <c r="K180" s="34"/>
      <c r="L180" s="26"/>
    </row>
    <row r="181" spans="1:12" s="39" customFormat="1" ht="24.75" customHeight="1">
      <c r="A181" s="33" t="s">
        <v>27</v>
      </c>
      <c r="B181" s="94">
        <v>480000</v>
      </c>
      <c r="C181" s="94">
        <v>383271.63</v>
      </c>
      <c r="D181" s="11">
        <f aca="true" t="shared" si="4" ref="D181:D265">B181-C181</f>
        <v>96728.37</v>
      </c>
      <c r="E181" s="12">
        <f>C181/B181*100</f>
        <v>79.84825625</v>
      </c>
      <c r="F181" s="11">
        <v>473956.39</v>
      </c>
      <c r="G181" s="26"/>
      <c r="H181" s="26"/>
      <c r="I181" s="26"/>
      <c r="J181" s="26"/>
      <c r="K181" s="26"/>
      <c r="L181" s="26"/>
    </row>
    <row r="182" spans="1:12" s="126" customFormat="1" ht="30" customHeight="1">
      <c r="A182" s="129" t="s">
        <v>98</v>
      </c>
      <c r="B182" s="108">
        <f>B181</f>
        <v>480000</v>
      </c>
      <c r="C182" s="108">
        <f>C181</f>
        <v>383271.63</v>
      </c>
      <c r="D182" s="109">
        <f t="shared" si="4"/>
        <v>96728.37</v>
      </c>
      <c r="E182" s="110">
        <f>C182/B182*100</f>
        <v>79.84825625</v>
      </c>
      <c r="F182" s="109">
        <f>F181</f>
        <v>473956.39</v>
      </c>
      <c r="G182" s="26"/>
      <c r="H182" s="26"/>
      <c r="I182" s="26"/>
      <c r="J182" s="26"/>
      <c r="K182" s="26"/>
      <c r="L182" s="26"/>
    </row>
    <row r="183" spans="1:12" s="127" customFormat="1" ht="34.5" customHeight="1">
      <c r="A183" s="195" t="s">
        <v>50</v>
      </c>
      <c r="B183" s="196">
        <f>B182</f>
        <v>480000</v>
      </c>
      <c r="C183" s="196">
        <f>C182</f>
        <v>383271.63</v>
      </c>
      <c r="D183" s="197">
        <f t="shared" si="4"/>
        <v>96728.37</v>
      </c>
      <c r="E183" s="198">
        <f>C183/B183*100</f>
        <v>79.84825625</v>
      </c>
      <c r="F183" s="197">
        <f>F182</f>
        <v>473956.39</v>
      </c>
      <c r="G183" s="26"/>
      <c r="H183" s="26"/>
      <c r="I183" s="26"/>
      <c r="J183" s="26"/>
      <c r="K183" s="26"/>
      <c r="L183" s="26"/>
    </row>
    <row r="184" spans="1:12" s="39" customFormat="1" ht="38.25" customHeight="1">
      <c r="A184" s="33" t="s">
        <v>70</v>
      </c>
      <c r="B184" s="94"/>
      <c r="C184" s="94"/>
      <c r="D184" s="21"/>
      <c r="E184" s="32"/>
      <c r="F184" s="21"/>
      <c r="G184" s="26"/>
      <c r="H184" s="26"/>
      <c r="I184" s="26"/>
      <c r="J184" s="26"/>
      <c r="K184" s="26"/>
      <c r="L184" s="26"/>
    </row>
    <row r="185" spans="1:11" s="100" customFormat="1" ht="27.75" customHeight="1">
      <c r="A185" s="31" t="s">
        <v>81</v>
      </c>
      <c r="B185" s="21">
        <v>0</v>
      </c>
      <c r="C185" s="94">
        <v>0</v>
      </c>
      <c r="D185" s="21">
        <f t="shared" si="4"/>
        <v>0</v>
      </c>
      <c r="E185" s="32"/>
      <c r="F185" s="21">
        <v>37971.57</v>
      </c>
      <c r="G185" s="40"/>
      <c r="H185" s="40"/>
      <c r="I185" s="40"/>
      <c r="J185" s="40"/>
      <c r="K185" s="40"/>
    </row>
    <row r="186" spans="1:11" s="100" customFormat="1" ht="27.75" customHeight="1">
      <c r="A186" s="31" t="s">
        <v>77</v>
      </c>
      <c r="B186" s="21">
        <v>0</v>
      </c>
      <c r="C186" s="94">
        <v>0</v>
      </c>
      <c r="D186" s="21">
        <f t="shared" si="4"/>
        <v>0</v>
      </c>
      <c r="E186" s="32"/>
      <c r="F186" s="21">
        <v>302097.63</v>
      </c>
      <c r="G186" s="40"/>
      <c r="H186" s="40"/>
      <c r="I186" s="40"/>
      <c r="J186" s="40"/>
      <c r="K186" s="40"/>
    </row>
    <row r="187" spans="1:12" s="126" customFormat="1" ht="30" customHeight="1">
      <c r="A187" s="174" t="s">
        <v>101</v>
      </c>
      <c r="B187" s="166">
        <f>SUM(B185,B186)</f>
        <v>0</v>
      </c>
      <c r="C187" s="166">
        <f>SUM(C185,C186)</f>
        <v>0</v>
      </c>
      <c r="D187" s="167">
        <f t="shared" si="4"/>
        <v>0</v>
      </c>
      <c r="E187" s="168"/>
      <c r="F187" s="167">
        <f>SUM(F185:F186)</f>
        <v>340069.2</v>
      </c>
      <c r="G187" s="40"/>
      <c r="H187" s="40"/>
      <c r="I187" s="40"/>
      <c r="J187" s="40"/>
      <c r="K187" s="40"/>
      <c r="L187" s="100"/>
    </row>
    <row r="188" spans="1:12" s="127" customFormat="1" ht="37.5" customHeight="1">
      <c r="A188" s="195" t="s">
        <v>51</v>
      </c>
      <c r="B188" s="196">
        <f>SUM(B187)</f>
        <v>0</v>
      </c>
      <c r="C188" s="196">
        <f>SUM(C187)</f>
        <v>0</v>
      </c>
      <c r="D188" s="197">
        <f t="shared" si="4"/>
        <v>0</v>
      </c>
      <c r="E188" s="198"/>
      <c r="F188" s="197">
        <f>SUM(F187)</f>
        <v>340069.2</v>
      </c>
      <c r="G188" s="40"/>
      <c r="H188" s="40"/>
      <c r="I188" s="40"/>
      <c r="J188" s="40"/>
      <c r="K188" s="40"/>
      <c r="L188" s="100"/>
    </row>
    <row r="189" spans="1:12" s="39" customFormat="1" ht="34.5" customHeight="1">
      <c r="A189" s="33" t="s">
        <v>68</v>
      </c>
      <c r="B189" s="94"/>
      <c r="C189" s="94"/>
      <c r="D189" s="21"/>
      <c r="E189" s="32"/>
      <c r="F189" s="21"/>
      <c r="G189" s="26"/>
      <c r="H189" s="26"/>
      <c r="I189" s="26"/>
      <c r="J189" s="26"/>
      <c r="K189" s="26"/>
      <c r="L189" s="100"/>
    </row>
    <row r="190" spans="1:12" s="39" customFormat="1" ht="24.75" customHeight="1">
      <c r="A190" s="62" t="s">
        <v>19</v>
      </c>
      <c r="B190" s="95">
        <v>10000</v>
      </c>
      <c r="C190" s="95">
        <v>0</v>
      </c>
      <c r="D190" s="14">
        <f t="shared" si="4"/>
        <v>10000</v>
      </c>
      <c r="E190" s="15">
        <f aca="true" t="shared" si="5" ref="E190:E199">C190/B190*100</f>
        <v>0</v>
      </c>
      <c r="F190" s="14">
        <v>0</v>
      </c>
      <c r="G190" s="26"/>
      <c r="H190" s="26"/>
      <c r="I190" s="26"/>
      <c r="J190" s="26"/>
      <c r="K190" s="26"/>
      <c r="L190" s="100"/>
    </row>
    <row r="191" spans="1:12" s="39" customFormat="1" ht="24.75" customHeight="1">
      <c r="A191" s="31" t="s">
        <v>20</v>
      </c>
      <c r="B191" s="94">
        <v>10000</v>
      </c>
      <c r="C191" s="94">
        <f>C192</f>
        <v>1875</v>
      </c>
      <c r="D191" s="11">
        <f t="shared" si="4"/>
        <v>8125</v>
      </c>
      <c r="E191" s="12">
        <f t="shared" si="5"/>
        <v>18.75</v>
      </c>
      <c r="F191" s="11">
        <v>6900.3</v>
      </c>
      <c r="G191" s="26"/>
      <c r="H191" s="26"/>
      <c r="I191" s="26"/>
      <c r="J191" s="26"/>
      <c r="K191" s="26"/>
      <c r="L191" s="100"/>
    </row>
    <row r="192" spans="1:12" s="89" customFormat="1" ht="19.5" customHeight="1">
      <c r="A192" s="73" t="s">
        <v>699</v>
      </c>
      <c r="B192" s="92"/>
      <c r="C192" s="92">
        <v>1875</v>
      </c>
      <c r="D192" s="48"/>
      <c r="E192" s="50"/>
      <c r="F192" s="48"/>
      <c r="G192" s="99"/>
      <c r="H192" s="99"/>
      <c r="I192" s="99"/>
      <c r="J192" s="99"/>
      <c r="K192" s="99"/>
      <c r="L192" s="142"/>
    </row>
    <row r="193" spans="1:12" s="39" customFormat="1" ht="24.75" customHeight="1">
      <c r="A193" s="31" t="s">
        <v>22</v>
      </c>
      <c r="B193" s="94">
        <v>20000</v>
      </c>
      <c r="C193" s="94">
        <f>C195</f>
        <v>2919.03</v>
      </c>
      <c r="D193" s="11">
        <f t="shared" si="4"/>
        <v>17080.97</v>
      </c>
      <c r="E193" s="12">
        <f t="shared" si="5"/>
        <v>14.59515</v>
      </c>
      <c r="F193" s="11">
        <v>29986.27</v>
      </c>
      <c r="G193" s="26"/>
      <c r="H193" s="26"/>
      <c r="I193" s="26"/>
      <c r="J193" s="26"/>
      <c r="K193" s="26"/>
      <c r="L193" s="100"/>
    </row>
    <row r="194" spans="1:12" s="89" customFormat="1" ht="19.5" customHeight="1">
      <c r="A194" s="73" t="s">
        <v>111</v>
      </c>
      <c r="B194" s="92"/>
      <c r="C194" s="92"/>
      <c r="D194" s="48"/>
      <c r="E194" s="50"/>
      <c r="F194" s="48"/>
      <c r="G194" s="99"/>
      <c r="H194" s="99"/>
      <c r="I194" s="99"/>
      <c r="J194" s="99"/>
      <c r="K194" s="99"/>
      <c r="L194" s="142"/>
    </row>
    <row r="195" spans="1:12" s="89" customFormat="1" ht="19.5" customHeight="1">
      <c r="A195" s="73" t="s">
        <v>660</v>
      </c>
      <c r="B195" s="92"/>
      <c r="C195" s="92">
        <v>2919.03</v>
      </c>
      <c r="D195" s="48"/>
      <c r="E195" s="50"/>
      <c r="F195" s="48"/>
      <c r="G195" s="99"/>
      <c r="H195" s="99"/>
      <c r="I195" s="99"/>
      <c r="J195" s="99"/>
      <c r="K195" s="99"/>
      <c r="L195" s="142"/>
    </row>
    <row r="196" spans="1:12" s="39" customFormat="1" ht="24.75" customHeight="1">
      <c r="A196" s="31" t="s">
        <v>24</v>
      </c>
      <c r="B196" s="94">
        <v>10000</v>
      </c>
      <c r="C196" s="94">
        <f>C197</f>
        <v>1787.5</v>
      </c>
      <c r="D196" s="11">
        <f t="shared" si="4"/>
        <v>8212.5</v>
      </c>
      <c r="E196" s="12">
        <f t="shared" si="5"/>
        <v>17.875</v>
      </c>
      <c r="F196" s="11">
        <v>7922.73</v>
      </c>
      <c r="G196" s="26"/>
      <c r="H196" s="26"/>
      <c r="I196" s="26"/>
      <c r="J196" s="26"/>
      <c r="K196" s="26"/>
      <c r="L196" s="100"/>
    </row>
    <row r="197" spans="1:12" s="89" customFormat="1" ht="19.5" customHeight="1">
      <c r="A197" s="73" t="s">
        <v>700</v>
      </c>
      <c r="B197" s="92"/>
      <c r="C197" s="92">
        <v>1787.5</v>
      </c>
      <c r="D197" s="48"/>
      <c r="E197" s="50"/>
      <c r="F197" s="48"/>
      <c r="G197" s="99"/>
      <c r="H197" s="99"/>
      <c r="I197" s="99"/>
      <c r="J197" s="99"/>
      <c r="K197" s="99"/>
      <c r="L197" s="142"/>
    </row>
    <row r="198" spans="1:12" s="126" customFormat="1" ht="30" customHeight="1">
      <c r="A198" s="169" t="s">
        <v>97</v>
      </c>
      <c r="B198" s="166">
        <f>SUM(B190,B191,B193,B196)</f>
        <v>50000</v>
      </c>
      <c r="C198" s="166">
        <f>SUM(C190,C191,C193,C196)</f>
        <v>6581.530000000001</v>
      </c>
      <c r="D198" s="167">
        <f t="shared" si="4"/>
        <v>43418.47</v>
      </c>
      <c r="E198" s="168">
        <f t="shared" si="5"/>
        <v>13.163060000000002</v>
      </c>
      <c r="F198" s="167">
        <f>SUM(F190:F196)</f>
        <v>44809.3</v>
      </c>
      <c r="G198" s="26"/>
      <c r="H198" s="26"/>
      <c r="I198" s="26"/>
      <c r="J198" s="26"/>
      <c r="K198" s="26"/>
      <c r="L198" s="100"/>
    </row>
    <row r="199" spans="1:12" s="220" customFormat="1" ht="37.5" customHeight="1">
      <c r="A199" s="199" t="s">
        <v>59</v>
      </c>
      <c r="B199" s="197">
        <f>SUM(B198)</f>
        <v>50000</v>
      </c>
      <c r="C199" s="197">
        <f>SUM(C198)</f>
        <v>6581.530000000001</v>
      </c>
      <c r="D199" s="197">
        <f t="shared" si="4"/>
        <v>43418.47</v>
      </c>
      <c r="E199" s="198">
        <f t="shared" si="5"/>
        <v>13.163060000000002</v>
      </c>
      <c r="F199" s="197">
        <f>SUM(F198)</f>
        <v>44809.3</v>
      </c>
      <c r="G199" s="99"/>
      <c r="H199" s="99"/>
      <c r="I199" s="99"/>
      <c r="J199" s="99"/>
      <c r="K199" s="99"/>
      <c r="L199" s="99"/>
    </row>
    <row r="200" spans="1:12" s="137" customFormat="1" ht="45" customHeight="1">
      <c r="A200" s="62" t="s">
        <v>563</v>
      </c>
      <c r="B200" s="95"/>
      <c r="C200" s="95"/>
      <c r="D200" s="187"/>
      <c r="E200" s="15"/>
      <c r="F200" s="251"/>
      <c r="G200" s="280"/>
      <c r="H200" s="146"/>
      <c r="I200" s="146"/>
      <c r="J200" s="146"/>
      <c r="K200" s="146"/>
      <c r="L200" s="34"/>
    </row>
    <row r="201" spans="1:12" s="138" customFormat="1" ht="24.75" customHeight="1">
      <c r="A201" s="62" t="s">
        <v>19</v>
      </c>
      <c r="B201" s="23">
        <v>0</v>
      </c>
      <c r="C201" s="23">
        <v>0</v>
      </c>
      <c r="D201" s="23">
        <f t="shared" si="4"/>
        <v>0</v>
      </c>
      <c r="E201" s="35"/>
      <c r="F201" s="23">
        <v>1968</v>
      </c>
      <c r="G201" s="147"/>
      <c r="H201" s="72"/>
      <c r="I201" s="72"/>
      <c r="J201" s="72"/>
      <c r="K201" s="72"/>
      <c r="L201" s="72"/>
    </row>
    <row r="202" spans="1:12" s="145" customFormat="1" ht="24.75" customHeight="1">
      <c r="A202" s="62" t="s">
        <v>20</v>
      </c>
      <c r="B202" s="23">
        <v>0</v>
      </c>
      <c r="C202" s="23">
        <v>0</v>
      </c>
      <c r="D202" s="23">
        <f t="shared" si="4"/>
        <v>0</v>
      </c>
      <c r="E202" s="35"/>
      <c r="F202" s="23">
        <v>15129</v>
      </c>
      <c r="G202" s="157"/>
      <c r="H202" s="158"/>
      <c r="I202" s="158"/>
      <c r="J202" s="158"/>
      <c r="K202" s="158"/>
      <c r="L202" s="158"/>
    </row>
    <row r="203" spans="1:12" s="145" customFormat="1" ht="24.75" customHeight="1">
      <c r="A203" s="62" t="s">
        <v>22</v>
      </c>
      <c r="B203" s="23">
        <v>0</v>
      </c>
      <c r="C203" s="23">
        <v>0</v>
      </c>
      <c r="D203" s="23">
        <f t="shared" si="4"/>
        <v>0</v>
      </c>
      <c r="E203" s="35"/>
      <c r="F203" s="23">
        <v>4860.06</v>
      </c>
      <c r="G203" s="157"/>
      <c r="H203" s="158"/>
      <c r="I203" s="158"/>
      <c r="J203" s="158"/>
      <c r="K203" s="158"/>
      <c r="L203" s="158"/>
    </row>
    <row r="204" spans="1:12" s="145" customFormat="1" ht="24.75" customHeight="1">
      <c r="A204" s="62" t="s">
        <v>24</v>
      </c>
      <c r="B204" s="23">
        <v>0</v>
      </c>
      <c r="C204" s="23">
        <v>0</v>
      </c>
      <c r="D204" s="23">
        <f t="shared" si="4"/>
        <v>0</v>
      </c>
      <c r="E204" s="35"/>
      <c r="F204" s="23">
        <v>17777.19</v>
      </c>
      <c r="G204" s="157"/>
      <c r="H204" s="158"/>
      <c r="I204" s="158"/>
      <c r="J204" s="158"/>
      <c r="K204" s="158"/>
      <c r="L204" s="158"/>
    </row>
    <row r="205" spans="1:12" s="145" customFormat="1" ht="24.75" customHeight="1">
      <c r="A205" s="62" t="s">
        <v>132</v>
      </c>
      <c r="B205" s="23">
        <v>0</v>
      </c>
      <c r="C205" s="23">
        <v>0</v>
      </c>
      <c r="D205" s="23">
        <f t="shared" si="4"/>
        <v>0</v>
      </c>
      <c r="E205" s="35"/>
      <c r="F205" s="23">
        <v>10636</v>
      </c>
      <c r="G205" s="157"/>
      <c r="H205" s="158"/>
      <c r="I205" s="158"/>
      <c r="J205" s="158"/>
      <c r="K205" s="158"/>
      <c r="L205" s="158"/>
    </row>
    <row r="206" spans="1:12" s="140" customFormat="1" ht="24.75" customHeight="1">
      <c r="A206" s="286" t="s">
        <v>25</v>
      </c>
      <c r="B206" s="23">
        <v>0</v>
      </c>
      <c r="C206" s="23">
        <v>0</v>
      </c>
      <c r="D206" s="23">
        <f t="shared" si="4"/>
        <v>0</v>
      </c>
      <c r="E206" s="35"/>
      <c r="F206" s="23">
        <v>46970</v>
      </c>
      <c r="G206" s="26"/>
      <c r="H206" s="26"/>
      <c r="I206" s="26"/>
      <c r="J206" s="26"/>
      <c r="K206" s="26"/>
      <c r="L206" s="40"/>
    </row>
    <row r="207" spans="1:12" s="141" customFormat="1" ht="33" customHeight="1">
      <c r="A207" s="195" t="s">
        <v>131</v>
      </c>
      <c r="B207" s="197">
        <f>SUM(B200)</f>
        <v>0</v>
      </c>
      <c r="C207" s="196">
        <f>SUM(C201+C202+C203+C204+C205+C206)</f>
        <v>0</v>
      </c>
      <c r="D207" s="197">
        <f t="shared" si="4"/>
        <v>0</v>
      </c>
      <c r="E207" s="198"/>
      <c r="F207" s="197">
        <f>SUM(F201:F206)</f>
        <v>97340.25</v>
      </c>
      <c r="G207" s="148"/>
      <c r="H207" s="148"/>
      <c r="I207" s="148"/>
      <c r="J207" s="148"/>
      <c r="K207" s="148"/>
      <c r="L207" s="34"/>
    </row>
    <row r="208" spans="1:12" s="39" customFormat="1" ht="30" customHeight="1">
      <c r="A208" s="33" t="s">
        <v>54</v>
      </c>
      <c r="B208" s="94"/>
      <c r="C208" s="94"/>
      <c r="D208" s="21"/>
      <c r="E208" s="35"/>
      <c r="F208" s="23"/>
      <c r="G208" s="26"/>
      <c r="H208" s="26"/>
      <c r="I208" s="26"/>
      <c r="J208" s="26"/>
      <c r="K208" s="26"/>
      <c r="L208" s="100"/>
    </row>
    <row r="209" spans="1:12" s="39" customFormat="1" ht="24.75" customHeight="1">
      <c r="A209" s="33" t="s">
        <v>82</v>
      </c>
      <c r="B209" s="94">
        <v>260000</v>
      </c>
      <c r="C209" s="94">
        <v>256068.96</v>
      </c>
      <c r="D209" s="11">
        <f t="shared" si="4"/>
        <v>3931.040000000008</v>
      </c>
      <c r="E209" s="12">
        <f>C209/B209*100</f>
        <v>98.48806153846154</v>
      </c>
      <c r="F209" s="11">
        <v>157587.24</v>
      </c>
      <c r="G209" s="26"/>
      <c r="H209" s="26"/>
      <c r="I209" s="26"/>
      <c r="J209" s="26"/>
      <c r="K209" s="26"/>
      <c r="L209" s="100"/>
    </row>
    <row r="210" spans="1:12" s="126" customFormat="1" ht="30" customHeight="1">
      <c r="A210" s="129" t="s">
        <v>98</v>
      </c>
      <c r="B210" s="108">
        <f>B209</f>
        <v>260000</v>
      </c>
      <c r="C210" s="108">
        <f>C209</f>
        <v>256068.96</v>
      </c>
      <c r="D210" s="167">
        <f t="shared" si="4"/>
        <v>3931.040000000008</v>
      </c>
      <c r="E210" s="168">
        <f>C210/B210*100</f>
        <v>98.48806153846154</v>
      </c>
      <c r="F210" s="167">
        <f>F209</f>
        <v>157587.24</v>
      </c>
      <c r="G210" s="26"/>
      <c r="H210" s="26"/>
      <c r="I210" s="26"/>
      <c r="J210" s="26"/>
      <c r="K210" s="26"/>
      <c r="L210" s="100"/>
    </row>
    <row r="211" spans="1:12" s="127" customFormat="1" ht="33" customHeight="1">
      <c r="A211" s="195" t="s">
        <v>55</v>
      </c>
      <c r="B211" s="196">
        <f>B210</f>
        <v>260000</v>
      </c>
      <c r="C211" s="196">
        <f>C210</f>
        <v>256068.96</v>
      </c>
      <c r="D211" s="197">
        <f t="shared" si="4"/>
        <v>3931.040000000008</v>
      </c>
      <c r="E211" s="198">
        <f>C211/B211*100</f>
        <v>98.48806153846154</v>
      </c>
      <c r="F211" s="197">
        <f>F210</f>
        <v>157587.24</v>
      </c>
      <c r="G211" s="26"/>
      <c r="H211" s="26"/>
      <c r="I211" s="26"/>
      <c r="J211" s="26"/>
      <c r="K211" s="26"/>
      <c r="L211" s="100"/>
    </row>
    <row r="212" spans="1:12" s="2" customFormat="1" ht="45" customHeight="1">
      <c r="A212" s="33" t="s">
        <v>615</v>
      </c>
      <c r="B212" s="94"/>
      <c r="C212" s="94"/>
      <c r="D212" s="21"/>
      <c r="E212" s="12"/>
      <c r="F212" s="11"/>
      <c r="G212" s="99"/>
      <c r="H212" s="99"/>
      <c r="I212" s="99"/>
      <c r="J212" s="99"/>
      <c r="K212" s="99"/>
      <c r="L212" s="99"/>
    </row>
    <row r="213" spans="1:12" s="39" customFormat="1" ht="24.75" customHeight="1">
      <c r="A213" s="33" t="s">
        <v>9</v>
      </c>
      <c r="B213" s="94">
        <v>5000</v>
      </c>
      <c r="C213" s="94">
        <f>SUM(C214:C215)</f>
        <v>7280</v>
      </c>
      <c r="D213" s="21">
        <f t="shared" si="4"/>
        <v>-2280</v>
      </c>
      <c r="E213" s="32">
        <f>C213/B213*100</f>
        <v>145.6</v>
      </c>
      <c r="F213" s="21">
        <v>0</v>
      </c>
      <c r="G213" s="100"/>
      <c r="H213" s="100"/>
      <c r="I213" s="100"/>
      <c r="J213" s="100"/>
      <c r="K213" s="100"/>
      <c r="L213" s="100"/>
    </row>
    <row r="214" spans="1:12" s="89" customFormat="1" ht="19.5" customHeight="1">
      <c r="A214" s="57" t="s">
        <v>10</v>
      </c>
      <c r="B214" s="92"/>
      <c r="C214" s="92">
        <v>150</v>
      </c>
      <c r="D214" s="367" t="s">
        <v>164</v>
      </c>
      <c r="E214" s="74"/>
      <c r="F214" s="58"/>
      <c r="G214" s="142"/>
      <c r="H214" s="142"/>
      <c r="I214" s="142"/>
      <c r="J214" s="142"/>
      <c r="K214" s="142"/>
      <c r="L214" s="142"/>
    </row>
    <row r="215" spans="1:12" s="89" customFormat="1" ht="19.5" customHeight="1">
      <c r="A215" s="57" t="s">
        <v>11</v>
      </c>
      <c r="B215" s="92"/>
      <c r="C215" s="92">
        <v>7130</v>
      </c>
      <c r="D215" s="375"/>
      <c r="E215" s="74"/>
      <c r="F215" s="58"/>
      <c r="G215" s="142"/>
      <c r="H215" s="142"/>
      <c r="I215" s="142"/>
      <c r="J215" s="142"/>
      <c r="K215" s="142"/>
      <c r="L215" s="142"/>
    </row>
    <row r="216" spans="1:12" s="126" customFormat="1" ht="30" customHeight="1">
      <c r="A216" s="174" t="s">
        <v>95</v>
      </c>
      <c r="B216" s="166">
        <f>SUM(B213)</f>
        <v>5000</v>
      </c>
      <c r="C216" s="166">
        <f>SUM(C213)</f>
        <v>7280</v>
      </c>
      <c r="D216" s="167">
        <f t="shared" si="4"/>
        <v>-2280</v>
      </c>
      <c r="E216" s="168">
        <f>C216/B216*100</f>
        <v>145.6</v>
      </c>
      <c r="F216" s="167">
        <f>SUM(F213)</f>
        <v>0</v>
      </c>
      <c r="G216" s="100"/>
      <c r="H216" s="100"/>
      <c r="I216" s="100"/>
      <c r="J216" s="100"/>
      <c r="K216" s="100"/>
      <c r="L216" s="100"/>
    </row>
    <row r="217" spans="1:12" ht="24.75" customHeight="1">
      <c r="A217" s="31" t="s">
        <v>19</v>
      </c>
      <c r="B217" s="21">
        <v>25000</v>
      </c>
      <c r="C217" s="21">
        <f>SUM(C218:C220)</f>
        <v>24900</v>
      </c>
      <c r="D217" s="21">
        <f t="shared" si="4"/>
        <v>100</v>
      </c>
      <c r="E217" s="32">
        <f>C217/B217*100</f>
        <v>99.6</v>
      </c>
      <c r="F217" s="21">
        <v>26325</v>
      </c>
      <c r="G217" s="100"/>
      <c r="H217" s="100"/>
      <c r="I217" s="100"/>
      <c r="J217" s="100"/>
      <c r="K217" s="100"/>
      <c r="L217" s="100"/>
    </row>
    <row r="218" spans="1:12" s="89" customFormat="1" ht="19.5" customHeight="1">
      <c r="A218" s="57" t="s">
        <v>577</v>
      </c>
      <c r="B218" s="92"/>
      <c r="C218" s="92"/>
      <c r="D218" s="58"/>
      <c r="E218" s="74"/>
      <c r="F218" s="58"/>
      <c r="G218" s="142"/>
      <c r="H218" s="142"/>
      <c r="I218" s="142"/>
      <c r="J218" s="142"/>
      <c r="K218" s="142"/>
      <c r="L218" s="142"/>
    </row>
    <row r="219" spans="1:6" s="88" customFormat="1" ht="18.75" customHeight="1">
      <c r="A219" s="45" t="s">
        <v>578</v>
      </c>
      <c r="B219" s="49"/>
      <c r="C219" s="49">
        <v>19500</v>
      </c>
      <c r="D219" s="48"/>
      <c r="E219" s="50"/>
      <c r="F219" s="48"/>
    </row>
    <row r="220" spans="1:6" s="88" customFormat="1" ht="18.75" customHeight="1">
      <c r="A220" s="81" t="s">
        <v>579</v>
      </c>
      <c r="B220" s="83"/>
      <c r="C220" s="83">
        <v>5400</v>
      </c>
      <c r="D220" s="53"/>
      <c r="E220" s="54"/>
      <c r="F220" s="53"/>
    </row>
    <row r="221" spans="1:12" s="2" customFormat="1" ht="24.75" customHeight="1">
      <c r="A221" s="33" t="s">
        <v>20</v>
      </c>
      <c r="B221" s="21">
        <v>30000</v>
      </c>
      <c r="C221" s="94">
        <v>0</v>
      </c>
      <c r="D221" s="217">
        <f t="shared" si="4"/>
        <v>30000</v>
      </c>
      <c r="E221" s="32">
        <f>C221/B221*100</f>
        <v>0</v>
      </c>
      <c r="F221" s="21">
        <v>30757.71</v>
      </c>
      <c r="G221" s="99"/>
      <c r="H221" s="99"/>
      <c r="I221" s="99"/>
      <c r="J221" s="99"/>
      <c r="K221" s="99"/>
      <c r="L221" s="99"/>
    </row>
    <row r="222" spans="1:12" ht="24.75" customHeight="1">
      <c r="A222" s="33" t="s">
        <v>22</v>
      </c>
      <c r="B222" s="94">
        <v>0</v>
      </c>
      <c r="C222" s="94">
        <v>0</v>
      </c>
      <c r="D222" s="21">
        <f t="shared" si="4"/>
        <v>0</v>
      </c>
      <c r="E222" s="32"/>
      <c r="F222" s="21">
        <v>6920.49</v>
      </c>
      <c r="G222" s="100"/>
      <c r="H222" s="100"/>
      <c r="I222" s="100"/>
      <c r="J222" s="100"/>
      <c r="K222" s="100"/>
      <c r="L222" s="100"/>
    </row>
    <row r="223" spans="1:12" ht="24.75" customHeight="1">
      <c r="A223" s="33" t="s">
        <v>24</v>
      </c>
      <c r="B223" s="94">
        <v>15000</v>
      </c>
      <c r="C223" s="94">
        <v>0</v>
      </c>
      <c r="D223" s="21">
        <f t="shared" si="4"/>
        <v>15000</v>
      </c>
      <c r="E223" s="32">
        <f>C223/B223*100</f>
        <v>0</v>
      </c>
      <c r="F223" s="21">
        <v>6096.48</v>
      </c>
      <c r="G223" s="100"/>
      <c r="H223" s="100"/>
      <c r="I223" s="100"/>
      <c r="J223" s="100"/>
      <c r="K223" s="100"/>
      <c r="L223" s="100"/>
    </row>
    <row r="224" spans="1:12" s="130" customFormat="1" ht="30" customHeight="1">
      <c r="A224" s="174" t="s">
        <v>97</v>
      </c>
      <c r="B224" s="166">
        <f>SUM(B217,B221,B222,B223)</f>
        <v>70000</v>
      </c>
      <c r="C224" s="166">
        <f>SUM(C217,C221,C222,C223)</f>
        <v>24900</v>
      </c>
      <c r="D224" s="167">
        <f t="shared" si="4"/>
        <v>45100</v>
      </c>
      <c r="E224" s="110">
        <f>C224/B224*100</f>
        <v>35.57142857142857</v>
      </c>
      <c r="F224" s="167">
        <f>SUM(F217:F223)</f>
        <v>70099.68</v>
      </c>
      <c r="G224" s="100"/>
      <c r="H224" s="100"/>
      <c r="I224" s="100"/>
      <c r="J224" s="100"/>
      <c r="K224" s="100"/>
      <c r="L224" s="100"/>
    </row>
    <row r="225" spans="1:6" s="135" customFormat="1" ht="24.75" customHeight="1">
      <c r="A225" s="189" t="s">
        <v>120</v>
      </c>
      <c r="B225" s="190">
        <f>SUM(B227,B229)</f>
        <v>97043</v>
      </c>
      <c r="C225" s="191">
        <f>SUM(C226:C229)</f>
        <v>47043</v>
      </c>
      <c r="D225" s="252">
        <f t="shared" si="4"/>
        <v>50000</v>
      </c>
      <c r="E225" s="12">
        <f>C225/B225*100</f>
        <v>48.47644858464804</v>
      </c>
      <c r="F225" s="193">
        <v>52695.15</v>
      </c>
    </row>
    <row r="226" spans="1:6" s="135" customFormat="1" ht="19.5" customHeight="1">
      <c r="A226" s="176" t="s">
        <v>501</v>
      </c>
      <c r="B226" s="287" t="s">
        <v>499</v>
      </c>
      <c r="C226" s="178">
        <v>47043</v>
      </c>
      <c r="D226" s="97"/>
      <c r="E226" s="50"/>
      <c r="F226" s="180"/>
    </row>
    <row r="227" spans="1:6" s="135" customFormat="1" ht="19.5" customHeight="1">
      <c r="A227" s="176"/>
      <c r="B227" s="177">
        <v>50000</v>
      </c>
      <c r="C227" s="178"/>
      <c r="D227" s="97"/>
      <c r="E227" s="50"/>
      <c r="F227" s="180"/>
    </row>
    <row r="228" spans="1:6" s="135" customFormat="1" ht="19.5" customHeight="1">
      <c r="A228" s="176"/>
      <c r="B228" s="287" t="s">
        <v>500</v>
      </c>
      <c r="C228" s="178"/>
      <c r="D228" s="206"/>
      <c r="E228" s="50"/>
      <c r="F228" s="180"/>
    </row>
    <row r="229" spans="1:6" s="135" customFormat="1" ht="19.5" customHeight="1">
      <c r="A229" s="176"/>
      <c r="B229" s="177">
        <v>47043</v>
      </c>
      <c r="C229" s="178"/>
      <c r="D229" s="254"/>
      <c r="E229" s="54"/>
      <c r="F229" s="180"/>
    </row>
    <row r="230" spans="1:6" s="136" customFormat="1" ht="30" customHeight="1">
      <c r="A230" s="181" t="s">
        <v>121</v>
      </c>
      <c r="B230" s="182">
        <f>SUM(B225)</f>
        <v>97043</v>
      </c>
      <c r="C230" s="214">
        <f>SUM(C225)</f>
        <v>47043</v>
      </c>
      <c r="D230" s="182">
        <f t="shared" si="4"/>
        <v>50000</v>
      </c>
      <c r="E230" s="183">
        <f>C230/B230*100</f>
        <v>48.47644858464804</v>
      </c>
      <c r="F230" s="182">
        <f>SUM(F225)</f>
        <v>52695.15</v>
      </c>
    </row>
    <row r="231" spans="1:11" ht="24.75" customHeight="1">
      <c r="A231" s="33" t="s">
        <v>25</v>
      </c>
      <c r="B231" s="94">
        <f>SUM(B233,B235)</f>
        <v>29687.260000000002</v>
      </c>
      <c r="C231" s="94">
        <f>C232</f>
        <v>6482.69</v>
      </c>
      <c r="D231" s="21">
        <f t="shared" si="4"/>
        <v>23204.570000000003</v>
      </c>
      <c r="E231" s="32">
        <f>C231/B231*100</f>
        <v>21.836606005404334</v>
      </c>
      <c r="F231" s="21">
        <v>13337.95</v>
      </c>
      <c r="G231" s="100"/>
      <c r="H231" s="100"/>
      <c r="I231" s="100"/>
      <c r="J231" s="100"/>
      <c r="K231" s="100"/>
    </row>
    <row r="232" spans="1:12" s="89" customFormat="1" ht="21.75" customHeight="1">
      <c r="A232" s="57" t="s">
        <v>26</v>
      </c>
      <c r="B232" s="287" t="s">
        <v>499</v>
      </c>
      <c r="C232" s="92">
        <v>6482.69</v>
      </c>
      <c r="D232" s="58"/>
      <c r="E232" s="74"/>
      <c r="F232" s="58"/>
      <c r="G232" s="142"/>
      <c r="H232" s="142"/>
      <c r="I232" s="142"/>
      <c r="J232" s="142"/>
      <c r="K232" s="142"/>
      <c r="L232" s="142"/>
    </row>
    <row r="233" spans="1:12" s="89" customFormat="1" ht="21.75" customHeight="1">
      <c r="A233" s="57"/>
      <c r="B233" s="177">
        <v>25000</v>
      </c>
      <c r="C233" s="92"/>
      <c r="D233" s="58"/>
      <c r="E233" s="74"/>
      <c r="F233" s="58"/>
      <c r="G233" s="142"/>
      <c r="H233" s="142"/>
      <c r="I233" s="142"/>
      <c r="J233" s="142"/>
      <c r="K233" s="142"/>
      <c r="L233" s="142"/>
    </row>
    <row r="234" spans="1:12" s="89" customFormat="1" ht="21.75" customHeight="1">
      <c r="A234" s="57"/>
      <c r="B234" s="287" t="s">
        <v>500</v>
      </c>
      <c r="C234" s="92"/>
      <c r="D234" s="58"/>
      <c r="E234" s="74"/>
      <c r="F234" s="58"/>
      <c r="G234" s="142"/>
      <c r="H234" s="142"/>
      <c r="I234" s="142"/>
      <c r="J234" s="142"/>
      <c r="K234" s="142"/>
      <c r="L234" s="142"/>
    </row>
    <row r="235" spans="1:12" s="89" customFormat="1" ht="21.75" customHeight="1">
      <c r="A235" s="57"/>
      <c r="B235" s="177">
        <v>4687.26</v>
      </c>
      <c r="C235" s="92"/>
      <c r="D235" s="58"/>
      <c r="E235" s="74"/>
      <c r="F235" s="58"/>
      <c r="G235" s="142"/>
      <c r="H235" s="142"/>
      <c r="I235" s="142"/>
      <c r="J235" s="142"/>
      <c r="K235" s="142"/>
      <c r="L235" s="142"/>
    </row>
    <row r="236" spans="1:12" s="130" customFormat="1" ht="30" customHeight="1">
      <c r="A236" s="174" t="s">
        <v>98</v>
      </c>
      <c r="B236" s="166">
        <f>B231</f>
        <v>29687.260000000002</v>
      </c>
      <c r="C236" s="166">
        <f>C231</f>
        <v>6482.69</v>
      </c>
      <c r="D236" s="167">
        <f t="shared" si="4"/>
        <v>23204.570000000003</v>
      </c>
      <c r="E236" s="168">
        <f>C236/B236*100</f>
        <v>21.836606005404334</v>
      </c>
      <c r="F236" s="167">
        <f>F231</f>
        <v>13337.95</v>
      </c>
      <c r="G236" s="100"/>
      <c r="H236" s="100"/>
      <c r="I236" s="100"/>
      <c r="J236" s="100"/>
      <c r="K236" s="100"/>
      <c r="L236" s="159"/>
    </row>
    <row r="237" spans="1:11" ht="24.75" customHeight="1">
      <c r="A237" s="43" t="s">
        <v>32</v>
      </c>
      <c r="B237" s="91">
        <v>0</v>
      </c>
      <c r="C237" s="91">
        <v>0</v>
      </c>
      <c r="D237" s="21">
        <f t="shared" si="4"/>
        <v>0</v>
      </c>
      <c r="E237" s="38"/>
      <c r="F237" s="37">
        <v>45000</v>
      </c>
      <c r="G237" s="100"/>
      <c r="H237" s="100"/>
      <c r="I237" s="100"/>
      <c r="J237" s="100"/>
      <c r="K237" s="100"/>
    </row>
    <row r="238" spans="1:12" s="130" customFormat="1" ht="30" customHeight="1">
      <c r="A238" s="174" t="s">
        <v>166</v>
      </c>
      <c r="B238" s="166">
        <f>SUM(B237)</f>
        <v>0</v>
      </c>
      <c r="C238" s="166">
        <f>SUM(C237)</f>
        <v>0</v>
      </c>
      <c r="D238" s="167">
        <f t="shared" si="4"/>
        <v>0</v>
      </c>
      <c r="E238" s="168"/>
      <c r="F238" s="167">
        <f>SUM(F237)</f>
        <v>45000</v>
      </c>
      <c r="G238" s="100"/>
      <c r="H238" s="100"/>
      <c r="I238" s="100"/>
      <c r="J238" s="100"/>
      <c r="K238" s="100"/>
      <c r="L238" s="159"/>
    </row>
    <row r="239" spans="1:12" s="131" customFormat="1" ht="34.5" customHeight="1">
      <c r="A239" s="297" t="s">
        <v>114</v>
      </c>
      <c r="B239" s="201">
        <f>SUM(B216,B224,B236,B230,B238)</f>
        <v>201730.26</v>
      </c>
      <c r="C239" s="201">
        <f>SUM(C216,C224,C236,C230,C238)</f>
        <v>85705.69</v>
      </c>
      <c r="D239" s="201">
        <f t="shared" si="4"/>
        <v>116024.57</v>
      </c>
      <c r="E239" s="202">
        <f>C239/B239*100</f>
        <v>42.485291993377686</v>
      </c>
      <c r="F239" s="201">
        <f>SUM(F216,F224,F236,F230,F238)</f>
        <v>181132.78</v>
      </c>
      <c r="G239" s="100"/>
      <c r="H239" s="100"/>
      <c r="I239" s="100"/>
      <c r="J239" s="100"/>
      <c r="K239" s="100"/>
      <c r="L239" s="159"/>
    </row>
    <row r="240" spans="1:12" s="39" customFormat="1" ht="34.5" customHeight="1">
      <c r="A240" s="43" t="s">
        <v>84</v>
      </c>
      <c r="B240" s="91"/>
      <c r="C240" s="91"/>
      <c r="D240" s="37"/>
      <c r="E240" s="67"/>
      <c r="F240" s="66"/>
      <c r="G240" s="26"/>
      <c r="H240" s="26"/>
      <c r="I240" s="26"/>
      <c r="J240" s="26"/>
      <c r="K240" s="26"/>
      <c r="L240" s="100"/>
    </row>
    <row r="241" spans="1:12" s="39" customFormat="1" ht="24.75" customHeight="1">
      <c r="A241" s="33" t="s">
        <v>83</v>
      </c>
      <c r="B241" s="94">
        <v>880000</v>
      </c>
      <c r="C241" s="94">
        <f>SUM(C242:C247)</f>
        <v>270427.68</v>
      </c>
      <c r="D241" s="21">
        <f t="shared" si="4"/>
        <v>609572.3200000001</v>
      </c>
      <c r="E241" s="32">
        <f>C241/B241*100</f>
        <v>30.73041818181818</v>
      </c>
      <c r="F241" s="21">
        <v>1137517.05</v>
      </c>
      <c r="G241" s="26"/>
      <c r="H241" s="26"/>
      <c r="I241" s="26"/>
      <c r="J241" s="26"/>
      <c r="K241" s="26"/>
      <c r="L241" s="100"/>
    </row>
    <row r="242" spans="1:12" s="89" customFormat="1" ht="19.5" customHeight="1">
      <c r="A242" s="57" t="s">
        <v>597</v>
      </c>
      <c r="B242" s="92"/>
      <c r="C242" s="92">
        <v>29703</v>
      </c>
      <c r="D242" s="58"/>
      <c r="E242" s="74"/>
      <c r="F242" s="58"/>
      <c r="G242" s="99"/>
      <c r="H242" s="99"/>
      <c r="I242" s="99"/>
      <c r="J242" s="99"/>
      <c r="K242" s="99"/>
      <c r="L242" s="142"/>
    </row>
    <row r="243" spans="1:12" s="89" customFormat="1" ht="19.5" customHeight="1">
      <c r="A243" s="57" t="s">
        <v>661</v>
      </c>
      <c r="B243" s="92"/>
      <c r="C243" s="92">
        <v>38260.28</v>
      </c>
      <c r="D243" s="58"/>
      <c r="E243" s="74"/>
      <c r="F243" s="58"/>
      <c r="G243" s="99"/>
      <c r="H243" s="99"/>
      <c r="I243" s="99"/>
      <c r="J243" s="99"/>
      <c r="K243" s="99"/>
      <c r="L243" s="142"/>
    </row>
    <row r="244" spans="1:12" s="89" customFormat="1" ht="19.5" customHeight="1">
      <c r="A244" s="57" t="s">
        <v>662</v>
      </c>
      <c r="B244" s="92"/>
      <c r="C244" s="92">
        <v>50456.91</v>
      </c>
      <c r="D244" s="58"/>
      <c r="E244" s="74"/>
      <c r="F244" s="58"/>
      <c r="G244" s="99"/>
      <c r="H244" s="99"/>
      <c r="I244" s="99"/>
      <c r="J244" s="99"/>
      <c r="K244" s="99"/>
      <c r="L244" s="142"/>
    </row>
    <row r="245" spans="1:12" s="89" customFormat="1" ht="19.5" customHeight="1">
      <c r="A245" s="57" t="s">
        <v>256</v>
      </c>
      <c r="B245" s="92"/>
      <c r="C245" s="92">
        <v>57889.21</v>
      </c>
      <c r="D245" s="58"/>
      <c r="E245" s="74"/>
      <c r="F245" s="58"/>
      <c r="G245" s="99"/>
      <c r="H245" s="99"/>
      <c r="I245" s="99"/>
      <c r="J245" s="99"/>
      <c r="K245" s="99"/>
      <c r="L245" s="142"/>
    </row>
    <row r="246" spans="1:12" s="89" customFormat="1" ht="19.5" customHeight="1">
      <c r="A246" s="57" t="s">
        <v>262</v>
      </c>
      <c r="B246" s="92"/>
      <c r="C246" s="92">
        <v>23967.58</v>
      </c>
      <c r="D246" s="58"/>
      <c r="E246" s="74"/>
      <c r="F246" s="58"/>
      <c r="G246" s="99"/>
      <c r="H246" s="99"/>
      <c r="I246" s="99"/>
      <c r="J246" s="99"/>
      <c r="K246" s="99"/>
      <c r="L246" s="142"/>
    </row>
    <row r="247" spans="1:12" s="89" customFormat="1" ht="19.5" customHeight="1">
      <c r="A247" s="57" t="s">
        <v>701</v>
      </c>
      <c r="B247" s="92"/>
      <c r="C247" s="92">
        <v>70150.7</v>
      </c>
      <c r="D247" s="58"/>
      <c r="E247" s="74"/>
      <c r="F247" s="58"/>
      <c r="G247" s="99"/>
      <c r="H247" s="99"/>
      <c r="I247" s="99"/>
      <c r="J247" s="99"/>
      <c r="K247" s="99"/>
      <c r="L247" s="142"/>
    </row>
    <row r="248" spans="1:12" s="39" customFormat="1" ht="24.75" customHeight="1">
      <c r="A248" s="33" t="s">
        <v>86</v>
      </c>
      <c r="B248" s="94">
        <v>10000000</v>
      </c>
      <c r="C248" s="94">
        <f>SUM(C249:C251)</f>
        <v>1261409.5899999999</v>
      </c>
      <c r="D248" s="21">
        <f t="shared" si="4"/>
        <v>8738590.41</v>
      </c>
      <c r="E248" s="32">
        <f>C248/B248*100</f>
        <v>12.614095899999999</v>
      </c>
      <c r="F248" s="21">
        <v>9994236.27</v>
      </c>
      <c r="G248" s="26"/>
      <c r="H248" s="26"/>
      <c r="I248" s="26"/>
      <c r="J248" s="26"/>
      <c r="K248" s="26"/>
      <c r="L248" s="100"/>
    </row>
    <row r="249" spans="1:12" s="89" customFormat="1" ht="19.5" customHeight="1">
      <c r="A249" s="57" t="s">
        <v>597</v>
      </c>
      <c r="B249" s="92"/>
      <c r="C249" s="92">
        <v>428431.8</v>
      </c>
      <c r="D249" s="58"/>
      <c r="E249" s="74"/>
      <c r="F249" s="58"/>
      <c r="G249" s="99"/>
      <c r="H249" s="99"/>
      <c r="I249" s="99"/>
      <c r="J249" s="99"/>
      <c r="K249" s="99"/>
      <c r="L249" s="142"/>
    </row>
    <row r="250" spans="1:12" s="89" customFormat="1" ht="19.5" customHeight="1">
      <c r="A250" s="57" t="s">
        <v>661</v>
      </c>
      <c r="B250" s="92"/>
      <c r="C250" s="92">
        <v>344341.86</v>
      </c>
      <c r="D250" s="58"/>
      <c r="E250" s="74"/>
      <c r="F250" s="58"/>
      <c r="G250" s="99"/>
      <c r="H250" s="99"/>
      <c r="I250" s="99"/>
      <c r="J250" s="99"/>
      <c r="K250" s="99"/>
      <c r="L250" s="142"/>
    </row>
    <row r="251" spans="1:12" s="89" customFormat="1" ht="19.5" customHeight="1">
      <c r="A251" s="57" t="s">
        <v>662</v>
      </c>
      <c r="B251" s="92"/>
      <c r="C251" s="92">
        <v>488635.93</v>
      </c>
      <c r="D251" s="58"/>
      <c r="E251" s="74"/>
      <c r="F251" s="58"/>
      <c r="G251" s="99"/>
      <c r="H251" s="99"/>
      <c r="I251" s="99"/>
      <c r="J251" s="99"/>
      <c r="K251" s="99"/>
      <c r="L251" s="142"/>
    </row>
    <row r="252" spans="1:12" s="127" customFormat="1" ht="30" customHeight="1">
      <c r="A252" s="174" t="s">
        <v>101</v>
      </c>
      <c r="B252" s="166">
        <f>SUM(B241,B248)</f>
        <v>10880000</v>
      </c>
      <c r="C252" s="166">
        <f>SUM(C241,C248)</f>
        <v>1531837.2699999998</v>
      </c>
      <c r="D252" s="167">
        <f t="shared" si="4"/>
        <v>9348162.73</v>
      </c>
      <c r="E252" s="168">
        <f>C252/B252*100</f>
        <v>14.079386672794117</v>
      </c>
      <c r="F252" s="167">
        <f>SUM(F241:F248)</f>
        <v>11131753.32</v>
      </c>
      <c r="G252" s="26"/>
      <c r="H252" s="26"/>
      <c r="I252" s="26"/>
      <c r="J252" s="26"/>
      <c r="K252" s="26"/>
      <c r="L252" s="100"/>
    </row>
    <row r="253" spans="1:12" s="39" customFormat="1" ht="24.75" customHeight="1">
      <c r="A253" s="33" t="s">
        <v>122</v>
      </c>
      <c r="B253" s="94">
        <v>20000</v>
      </c>
      <c r="C253" s="94">
        <f>SUM(C254:C257)</f>
        <v>4496.95</v>
      </c>
      <c r="D253" s="21">
        <f t="shared" si="4"/>
        <v>15503.05</v>
      </c>
      <c r="E253" s="32">
        <f>C253/B253*100</f>
        <v>22.48475</v>
      </c>
      <c r="F253" s="21">
        <v>36936.83</v>
      </c>
      <c r="G253" s="26"/>
      <c r="H253" s="26"/>
      <c r="I253" s="26"/>
      <c r="J253" s="26"/>
      <c r="K253" s="26"/>
      <c r="L253" s="100"/>
    </row>
    <row r="254" spans="1:12" s="89" customFormat="1" ht="18.75" customHeight="1">
      <c r="A254" s="57" t="s">
        <v>597</v>
      </c>
      <c r="B254" s="92"/>
      <c r="C254" s="92">
        <v>1755.38</v>
      </c>
      <c r="D254" s="58"/>
      <c r="E254" s="74"/>
      <c r="F254" s="58"/>
      <c r="G254" s="99"/>
      <c r="H254" s="99"/>
      <c r="I254" s="99"/>
      <c r="J254" s="99"/>
      <c r="K254" s="99"/>
      <c r="L254" s="142"/>
    </row>
    <row r="255" spans="1:12" s="89" customFormat="1" ht="18.75" customHeight="1">
      <c r="A255" s="57" t="s">
        <v>661</v>
      </c>
      <c r="B255" s="92"/>
      <c r="C255" s="92">
        <v>437.25</v>
      </c>
      <c r="D255" s="58"/>
      <c r="E255" s="74"/>
      <c r="F255" s="58"/>
      <c r="G255" s="99"/>
      <c r="H255" s="99"/>
      <c r="I255" s="99"/>
      <c r="J255" s="99"/>
      <c r="K255" s="99"/>
      <c r="L255" s="142"/>
    </row>
    <row r="256" spans="1:12" s="89" customFormat="1" ht="18.75" customHeight="1">
      <c r="A256" s="57" t="s">
        <v>662</v>
      </c>
      <c r="B256" s="92"/>
      <c r="C256" s="92">
        <v>1214.28</v>
      </c>
      <c r="D256" s="58"/>
      <c r="E256" s="74"/>
      <c r="F256" s="58"/>
      <c r="G256" s="99"/>
      <c r="H256" s="99"/>
      <c r="I256" s="99"/>
      <c r="J256" s="99"/>
      <c r="K256" s="99"/>
      <c r="L256" s="142"/>
    </row>
    <row r="257" spans="1:12" s="89" customFormat="1" ht="18.75" customHeight="1">
      <c r="A257" s="61" t="s">
        <v>262</v>
      </c>
      <c r="B257" s="93"/>
      <c r="C257" s="93">
        <v>1090.04</v>
      </c>
      <c r="D257" s="59"/>
      <c r="E257" s="76"/>
      <c r="F257" s="59"/>
      <c r="G257" s="99"/>
      <c r="H257" s="99"/>
      <c r="I257" s="99"/>
      <c r="J257" s="99"/>
      <c r="K257" s="99"/>
      <c r="L257" s="142"/>
    </row>
    <row r="258" spans="1:12" s="39" customFormat="1" ht="24.75" customHeight="1">
      <c r="A258" s="33" t="s">
        <v>78</v>
      </c>
      <c r="B258" s="94">
        <v>320000</v>
      </c>
      <c r="C258" s="94">
        <f>SUM(C259:C261)</f>
        <v>41014.19</v>
      </c>
      <c r="D258" s="21">
        <f t="shared" si="4"/>
        <v>278985.81</v>
      </c>
      <c r="E258" s="32">
        <f>C258/B258*100</f>
        <v>12.816934374999999</v>
      </c>
      <c r="F258" s="21">
        <v>318197.46</v>
      </c>
      <c r="G258" s="26"/>
      <c r="H258" s="26"/>
      <c r="I258" s="26"/>
      <c r="J258" s="26"/>
      <c r="K258" s="26"/>
      <c r="L258" s="100"/>
    </row>
    <row r="259" spans="1:12" s="89" customFormat="1" ht="19.5" customHeight="1">
      <c r="A259" s="57" t="s">
        <v>597</v>
      </c>
      <c r="B259" s="92"/>
      <c r="C259" s="92">
        <v>25319.33</v>
      </c>
      <c r="D259" s="58"/>
      <c r="E259" s="74"/>
      <c r="F259" s="58"/>
      <c r="G259" s="99"/>
      <c r="H259" s="99"/>
      <c r="I259" s="99"/>
      <c r="J259" s="99"/>
      <c r="K259" s="99"/>
      <c r="L259" s="142"/>
    </row>
    <row r="260" spans="1:12" s="89" customFormat="1" ht="19.5" customHeight="1">
      <c r="A260" s="57" t="s">
        <v>661</v>
      </c>
      <c r="B260" s="92"/>
      <c r="C260" s="92">
        <v>3935.56</v>
      </c>
      <c r="D260" s="58"/>
      <c r="E260" s="74"/>
      <c r="F260" s="58"/>
      <c r="G260" s="99"/>
      <c r="H260" s="99"/>
      <c r="I260" s="99"/>
      <c r="J260" s="99"/>
      <c r="K260" s="99"/>
      <c r="L260" s="142"/>
    </row>
    <row r="261" spans="1:12" s="89" customFormat="1" ht="19.5" customHeight="1">
      <c r="A261" s="57" t="s">
        <v>662</v>
      </c>
      <c r="B261" s="92"/>
      <c r="C261" s="92">
        <v>11759.3</v>
      </c>
      <c r="D261" s="58"/>
      <c r="E261" s="74"/>
      <c r="F261" s="58"/>
      <c r="G261" s="99"/>
      <c r="H261" s="99"/>
      <c r="I261" s="99"/>
      <c r="J261" s="99"/>
      <c r="K261" s="99"/>
      <c r="L261" s="142"/>
    </row>
    <row r="262" spans="1:12" s="125" customFormat="1" ht="30" customHeight="1">
      <c r="A262" s="169" t="s">
        <v>104</v>
      </c>
      <c r="B262" s="166">
        <f>B253+B258</f>
        <v>340000</v>
      </c>
      <c r="C262" s="166">
        <f>C253+C258</f>
        <v>45511.14</v>
      </c>
      <c r="D262" s="167">
        <f t="shared" si="4"/>
        <v>294488.86</v>
      </c>
      <c r="E262" s="168">
        <f>C262/B262*100</f>
        <v>13.385629411764704</v>
      </c>
      <c r="F262" s="167">
        <f>F253+F258</f>
        <v>355134.29000000004</v>
      </c>
      <c r="G262" s="152"/>
      <c r="H262" s="152"/>
      <c r="I262" s="152"/>
      <c r="J262" s="152"/>
      <c r="K262" s="152"/>
      <c r="L262" s="155"/>
    </row>
    <row r="263" spans="1:12" s="127" customFormat="1" ht="34.5" customHeight="1">
      <c r="A263" s="195" t="s">
        <v>85</v>
      </c>
      <c r="B263" s="196">
        <f>SUM(B252+B262)</f>
        <v>11220000</v>
      </c>
      <c r="C263" s="196">
        <f>SUM(C252+C262)</f>
        <v>1577348.4099999997</v>
      </c>
      <c r="D263" s="197">
        <f t="shared" si="4"/>
        <v>9642651.59</v>
      </c>
      <c r="E263" s="198">
        <f>C263/B263*100</f>
        <v>14.058363725490194</v>
      </c>
      <c r="F263" s="197">
        <f>SUM(F252+F262)</f>
        <v>11486887.61</v>
      </c>
      <c r="G263" s="26"/>
      <c r="H263" s="26"/>
      <c r="I263" s="26"/>
      <c r="J263" s="26"/>
      <c r="K263" s="26"/>
      <c r="L263" s="100"/>
    </row>
    <row r="264" spans="1:12" s="39" customFormat="1" ht="39.75" customHeight="1">
      <c r="A264" s="43" t="s">
        <v>126</v>
      </c>
      <c r="B264" s="91"/>
      <c r="C264" s="91"/>
      <c r="D264" s="37"/>
      <c r="E264" s="67"/>
      <c r="F264" s="66"/>
      <c r="G264" s="26"/>
      <c r="H264" s="26"/>
      <c r="I264" s="26"/>
      <c r="J264" s="26"/>
      <c r="K264" s="26"/>
      <c r="L264" s="100"/>
    </row>
    <row r="265" spans="1:12" s="39" customFormat="1" ht="24.75" customHeight="1">
      <c r="A265" s="33" t="s">
        <v>83</v>
      </c>
      <c r="B265" s="94">
        <v>1580000</v>
      </c>
      <c r="C265" s="94">
        <f>SUM(C266:C280)</f>
        <v>1010837.8400000002</v>
      </c>
      <c r="D265" s="21">
        <f t="shared" si="4"/>
        <v>569162.1599999998</v>
      </c>
      <c r="E265" s="32">
        <f>C265/B265*100</f>
        <v>63.977078481012676</v>
      </c>
      <c r="F265" s="21">
        <v>0</v>
      </c>
      <c r="G265" s="26"/>
      <c r="H265" s="26"/>
      <c r="I265" s="26"/>
      <c r="J265" s="26"/>
      <c r="K265" s="26"/>
      <c r="L265" s="100"/>
    </row>
    <row r="266" spans="1:12" s="89" customFormat="1" ht="19.5" customHeight="1">
      <c r="A266" s="57" t="s">
        <v>539</v>
      </c>
      <c r="B266" s="92"/>
      <c r="C266" s="92">
        <v>55878.67</v>
      </c>
      <c r="D266" s="58"/>
      <c r="E266" s="74"/>
      <c r="F266" s="58"/>
      <c r="G266" s="99"/>
      <c r="H266" s="99"/>
      <c r="I266" s="99"/>
      <c r="J266" s="99"/>
      <c r="K266" s="99"/>
      <c r="L266" s="142"/>
    </row>
    <row r="267" spans="1:12" s="89" customFormat="1" ht="19.5" customHeight="1">
      <c r="A267" s="57" t="s">
        <v>540</v>
      </c>
      <c r="B267" s="92"/>
      <c r="C267" s="92">
        <v>73236.54</v>
      </c>
      <c r="D267" s="58"/>
      <c r="E267" s="74"/>
      <c r="F267" s="58"/>
      <c r="G267" s="99"/>
      <c r="H267" s="99"/>
      <c r="I267" s="99"/>
      <c r="J267" s="99"/>
      <c r="K267" s="99"/>
      <c r="L267" s="142"/>
    </row>
    <row r="268" spans="1:12" s="89" customFormat="1" ht="19.5" customHeight="1">
      <c r="A268" s="57" t="s">
        <v>541</v>
      </c>
      <c r="B268" s="92"/>
      <c r="C268" s="92">
        <v>78929.89</v>
      </c>
      <c r="D268" s="58"/>
      <c r="E268" s="74"/>
      <c r="F268" s="58"/>
      <c r="G268" s="99"/>
      <c r="H268" s="99"/>
      <c r="I268" s="99"/>
      <c r="J268" s="99"/>
      <c r="K268" s="99"/>
      <c r="L268" s="142"/>
    </row>
    <row r="269" spans="1:12" s="89" customFormat="1" ht="19.5" customHeight="1">
      <c r="A269" s="57" t="s">
        <v>542</v>
      </c>
      <c r="B269" s="92"/>
      <c r="C269" s="92">
        <v>61568.11</v>
      </c>
      <c r="D269" s="58"/>
      <c r="E269" s="74"/>
      <c r="F269" s="58"/>
      <c r="G269" s="99"/>
      <c r="H269" s="99"/>
      <c r="I269" s="99"/>
      <c r="J269" s="99"/>
      <c r="K269" s="99"/>
      <c r="L269" s="142"/>
    </row>
    <row r="270" spans="1:12" s="89" customFormat="1" ht="19.5" customHeight="1">
      <c r="A270" s="57" t="s">
        <v>543</v>
      </c>
      <c r="B270" s="92"/>
      <c r="C270" s="92">
        <v>82966.33</v>
      </c>
      <c r="D270" s="58"/>
      <c r="E270" s="74"/>
      <c r="F270" s="58"/>
      <c r="G270" s="99"/>
      <c r="H270" s="99"/>
      <c r="I270" s="99"/>
      <c r="J270" s="99"/>
      <c r="K270" s="99"/>
      <c r="L270" s="142"/>
    </row>
    <row r="271" spans="1:12" s="89" customFormat="1" ht="19.5" customHeight="1">
      <c r="A271" s="57" t="s">
        <v>544</v>
      </c>
      <c r="B271" s="92"/>
      <c r="C271" s="92">
        <v>62723.99</v>
      </c>
      <c r="D271" s="58"/>
      <c r="E271" s="74"/>
      <c r="F271" s="58"/>
      <c r="G271" s="99"/>
      <c r="H271" s="99"/>
      <c r="I271" s="99"/>
      <c r="J271" s="99"/>
      <c r="K271" s="99"/>
      <c r="L271" s="142"/>
    </row>
    <row r="272" spans="1:12" s="89" customFormat="1" ht="19.5" customHeight="1">
      <c r="A272" s="57" t="s">
        <v>545</v>
      </c>
      <c r="B272" s="92"/>
      <c r="C272" s="92">
        <v>98842.7</v>
      </c>
      <c r="D272" s="58"/>
      <c r="E272" s="74"/>
      <c r="F272" s="58"/>
      <c r="G272" s="99"/>
      <c r="H272" s="99"/>
      <c r="I272" s="99"/>
      <c r="J272" s="99"/>
      <c r="K272" s="99"/>
      <c r="L272" s="142"/>
    </row>
    <row r="273" spans="1:12" s="89" customFormat="1" ht="19.5" customHeight="1">
      <c r="A273" s="57" t="s">
        <v>262</v>
      </c>
      <c r="B273" s="92"/>
      <c r="C273" s="92">
        <v>85337.52</v>
      </c>
      <c r="D273" s="58"/>
      <c r="E273" s="74"/>
      <c r="F273" s="58"/>
      <c r="G273" s="99"/>
      <c r="H273" s="99"/>
      <c r="I273" s="99"/>
      <c r="J273" s="99"/>
      <c r="K273" s="99"/>
      <c r="L273" s="142"/>
    </row>
    <row r="274" spans="1:12" s="89" customFormat="1" ht="19.5" customHeight="1">
      <c r="A274" s="57" t="s">
        <v>546</v>
      </c>
      <c r="B274" s="92"/>
      <c r="C274" s="92">
        <v>99410.15</v>
      </c>
      <c r="D274" s="58"/>
      <c r="E274" s="74"/>
      <c r="F274" s="58"/>
      <c r="G274" s="99"/>
      <c r="H274" s="99"/>
      <c r="I274" s="99"/>
      <c r="J274" s="99"/>
      <c r="K274" s="99"/>
      <c r="L274" s="142"/>
    </row>
    <row r="275" spans="1:12" s="89" customFormat="1" ht="19.5" customHeight="1">
      <c r="A275" s="57" t="s">
        <v>598</v>
      </c>
      <c r="B275" s="92"/>
      <c r="C275" s="92">
        <v>32763.15</v>
      </c>
      <c r="D275" s="58"/>
      <c r="E275" s="74"/>
      <c r="F275" s="58"/>
      <c r="G275" s="99"/>
      <c r="H275" s="99"/>
      <c r="I275" s="99"/>
      <c r="J275" s="99"/>
      <c r="K275" s="99"/>
      <c r="L275" s="142"/>
    </row>
    <row r="276" spans="1:12" s="89" customFormat="1" ht="19.5" customHeight="1">
      <c r="A276" s="57" t="s">
        <v>599</v>
      </c>
      <c r="B276" s="92"/>
      <c r="C276" s="92">
        <v>49037.18</v>
      </c>
      <c r="D276" s="58"/>
      <c r="E276" s="74"/>
      <c r="F276" s="58"/>
      <c r="G276" s="99"/>
      <c r="H276" s="99"/>
      <c r="I276" s="99"/>
      <c r="J276" s="99"/>
      <c r="K276" s="99"/>
      <c r="L276" s="142"/>
    </row>
    <row r="277" spans="1:12" s="89" customFormat="1" ht="19.5" customHeight="1">
      <c r="A277" s="57" t="s">
        <v>600</v>
      </c>
      <c r="B277" s="92"/>
      <c r="C277" s="92">
        <v>64196.19</v>
      </c>
      <c r="D277" s="58"/>
      <c r="E277" s="74"/>
      <c r="F277" s="58"/>
      <c r="G277" s="99"/>
      <c r="H277" s="99"/>
      <c r="I277" s="99"/>
      <c r="J277" s="99"/>
      <c r="K277" s="99"/>
      <c r="L277" s="142"/>
    </row>
    <row r="278" spans="1:12" s="89" customFormat="1" ht="19.5" customHeight="1">
      <c r="A278" s="61" t="s">
        <v>601</v>
      </c>
      <c r="B278" s="93"/>
      <c r="C278" s="93">
        <v>38113.14</v>
      </c>
      <c r="D278" s="59"/>
      <c r="E278" s="76"/>
      <c r="F278" s="59"/>
      <c r="G278" s="99"/>
      <c r="H278" s="99"/>
      <c r="I278" s="99"/>
      <c r="J278" s="99"/>
      <c r="K278" s="99"/>
      <c r="L278" s="142"/>
    </row>
    <row r="279" spans="1:12" s="89" customFormat="1" ht="19.5" customHeight="1">
      <c r="A279" s="57" t="s">
        <v>602</v>
      </c>
      <c r="B279" s="92"/>
      <c r="C279" s="92">
        <v>51379.8</v>
      </c>
      <c r="D279" s="58"/>
      <c r="E279" s="74"/>
      <c r="F279" s="58"/>
      <c r="G279" s="99"/>
      <c r="H279" s="99"/>
      <c r="I279" s="99"/>
      <c r="J279" s="99"/>
      <c r="K279" s="99"/>
      <c r="L279" s="142"/>
    </row>
    <row r="280" spans="1:12" s="89" customFormat="1" ht="19.5" customHeight="1">
      <c r="A280" s="57" t="s">
        <v>603</v>
      </c>
      <c r="B280" s="92"/>
      <c r="C280" s="92">
        <v>76454.48</v>
      </c>
      <c r="D280" s="58"/>
      <c r="E280" s="74"/>
      <c r="F280" s="58"/>
      <c r="G280" s="99"/>
      <c r="H280" s="99"/>
      <c r="I280" s="99"/>
      <c r="J280" s="99"/>
      <c r="K280" s="99"/>
      <c r="L280" s="142"/>
    </row>
    <row r="281" spans="1:12" s="39" customFormat="1" ht="24.75" customHeight="1">
      <c r="A281" s="33" t="s">
        <v>86</v>
      </c>
      <c r="B281" s="94">
        <v>7125000</v>
      </c>
      <c r="C281" s="94">
        <f>SUM(C282:C296)</f>
        <v>8086702.72</v>
      </c>
      <c r="D281" s="21">
        <f>B281-C281</f>
        <v>-961702.7199999997</v>
      </c>
      <c r="E281" s="32">
        <f>C281/B281*100</f>
        <v>113.4975820350877</v>
      </c>
      <c r="F281" s="21">
        <v>0</v>
      </c>
      <c r="G281" s="26"/>
      <c r="H281" s="26"/>
      <c r="I281" s="26"/>
      <c r="J281" s="26"/>
      <c r="K281" s="26"/>
      <c r="L281" s="100"/>
    </row>
    <row r="282" spans="1:12" s="89" customFormat="1" ht="19.5" customHeight="1">
      <c r="A282" s="57" t="s">
        <v>539</v>
      </c>
      <c r="B282" s="92"/>
      <c r="C282" s="92">
        <v>447029.61</v>
      </c>
      <c r="D282" s="367" t="s">
        <v>164</v>
      </c>
      <c r="E282" s="74"/>
      <c r="F282" s="58"/>
      <c r="G282" s="99"/>
      <c r="H282" s="99"/>
      <c r="I282" s="99"/>
      <c r="J282" s="99"/>
      <c r="K282" s="99"/>
      <c r="L282" s="142"/>
    </row>
    <row r="283" spans="1:12" s="89" customFormat="1" ht="19.5" customHeight="1">
      <c r="A283" s="57" t="s">
        <v>540</v>
      </c>
      <c r="B283" s="92"/>
      <c r="C283" s="92">
        <v>585892.24</v>
      </c>
      <c r="D283" s="367"/>
      <c r="E283" s="74"/>
      <c r="F283" s="58"/>
      <c r="G283" s="99"/>
      <c r="H283" s="99"/>
      <c r="I283" s="99"/>
      <c r="J283" s="99"/>
      <c r="K283" s="99"/>
      <c r="L283" s="142"/>
    </row>
    <row r="284" spans="1:12" s="89" customFormat="1" ht="19.5" customHeight="1">
      <c r="A284" s="57" t="s">
        <v>541</v>
      </c>
      <c r="B284" s="92"/>
      <c r="C284" s="92">
        <v>631439.25</v>
      </c>
      <c r="D284" s="58"/>
      <c r="E284" s="74"/>
      <c r="F284" s="58"/>
      <c r="G284" s="99"/>
      <c r="H284" s="99"/>
      <c r="I284" s="99"/>
      <c r="J284" s="99"/>
      <c r="K284" s="99"/>
      <c r="L284" s="142"/>
    </row>
    <row r="285" spans="1:12" s="89" customFormat="1" ht="19.5" customHeight="1">
      <c r="A285" s="57" t="s">
        <v>542</v>
      </c>
      <c r="B285" s="92"/>
      <c r="C285" s="92">
        <v>492544.91</v>
      </c>
      <c r="D285" s="58"/>
      <c r="E285" s="74"/>
      <c r="F285" s="58"/>
      <c r="G285" s="99"/>
      <c r="H285" s="99"/>
      <c r="I285" s="99"/>
      <c r="J285" s="99"/>
      <c r="K285" s="99"/>
      <c r="L285" s="142"/>
    </row>
    <row r="286" spans="1:12" s="89" customFormat="1" ht="19.5" customHeight="1">
      <c r="A286" s="57" t="s">
        <v>543</v>
      </c>
      <c r="B286" s="92"/>
      <c r="C286" s="92">
        <v>663730.32</v>
      </c>
      <c r="D286" s="58"/>
      <c r="E286" s="74"/>
      <c r="F286" s="58"/>
      <c r="G286" s="99"/>
      <c r="H286" s="99"/>
      <c r="I286" s="99"/>
      <c r="J286" s="99"/>
      <c r="K286" s="99"/>
      <c r="L286" s="142"/>
    </row>
    <row r="287" spans="1:12" s="89" customFormat="1" ht="19.5" customHeight="1">
      <c r="A287" s="57" t="s">
        <v>544</v>
      </c>
      <c r="B287" s="92"/>
      <c r="C287" s="92">
        <v>501791.97</v>
      </c>
      <c r="D287" s="58"/>
      <c r="E287" s="74"/>
      <c r="F287" s="58"/>
      <c r="G287" s="99"/>
      <c r="H287" s="99"/>
      <c r="I287" s="99"/>
      <c r="J287" s="99"/>
      <c r="K287" s="99"/>
      <c r="L287" s="142"/>
    </row>
    <row r="288" spans="1:12" s="89" customFormat="1" ht="19.5" customHeight="1">
      <c r="A288" s="57" t="s">
        <v>545</v>
      </c>
      <c r="B288" s="92"/>
      <c r="C288" s="92">
        <v>790741.61</v>
      </c>
      <c r="D288" s="58"/>
      <c r="E288" s="74"/>
      <c r="F288" s="58"/>
      <c r="G288" s="99"/>
      <c r="H288" s="99"/>
      <c r="I288" s="99"/>
      <c r="J288" s="99"/>
      <c r="K288" s="99"/>
      <c r="L288" s="142"/>
    </row>
    <row r="289" spans="1:12" s="89" customFormat="1" ht="19.5" customHeight="1">
      <c r="A289" s="57" t="s">
        <v>262</v>
      </c>
      <c r="B289" s="92"/>
      <c r="C289" s="92">
        <v>682700.17</v>
      </c>
      <c r="D289" s="58"/>
      <c r="E289" s="74"/>
      <c r="F289" s="58"/>
      <c r="G289" s="99"/>
      <c r="H289" s="99"/>
      <c r="I289" s="99"/>
      <c r="J289" s="99"/>
      <c r="K289" s="99"/>
      <c r="L289" s="142"/>
    </row>
    <row r="290" spans="1:12" s="89" customFormat="1" ht="19.5" customHeight="1">
      <c r="A290" s="57" t="s">
        <v>546</v>
      </c>
      <c r="B290" s="92"/>
      <c r="C290" s="92">
        <v>795281.14</v>
      </c>
      <c r="D290" s="58"/>
      <c r="E290" s="74"/>
      <c r="F290" s="58"/>
      <c r="G290" s="99"/>
      <c r="H290" s="99"/>
      <c r="I290" s="99"/>
      <c r="J290" s="99"/>
      <c r="K290" s="99"/>
      <c r="L290" s="142"/>
    </row>
    <row r="291" spans="1:12" s="89" customFormat="1" ht="19.5" customHeight="1">
      <c r="A291" s="57" t="s">
        <v>598</v>
      </c>
      <c r="B291" s="92"/>
      <c r="C291" s="92">
        <v>262105.12</v>
      </c>
      <c r="D291" s="58"/>
      <c r="E291" s="74"/>
      <c r="F291" s="58"/>
      <c r="G291" s="99"/>
      <c r="H291" s="99"/>
      <c r="I291" s="99"/>
      <c r="J291" s="99"/>
      <c r="K291" s="99"/>
      <c r="L291" s="142"/>
    </row>
    <row r="292" spans="1:12" s="89" customFormat="1" ht="19.5" customHeight="1">
      <c r="A292" s="57" t="s">
        <v>599</v>
      </c>
      <c r="B292" s="92"/>
      <c r="C292" s="92">
        <v>392297.55</v>
      </c>
      <c r="D292" s="58"/>
      <c r="E292" s="74"/>
      <c r="F292" s="58"/>
      <c r="G292" s="99"/>
      <c r="H292" s="99"/>
      <c r="I292" s="99"/>
      <c r="J292" s="99"/>
      <c r="K292" s="99"/>
      <c r="L292" s="142"/>
    </row>
    <row r="293" spans="1:12" s="89" customFormat="1" ht="19.5" customHeight="1">
      <c r="A293" s="57" t="s">
        <v>600</v>
      </c>
      <c r="B293" s="92"/>
      <c r="C293" s="92">
        <v>513569.62</v>
      </c>
      <c r="D293" s="58"/>
      <c r="E293" s="74"/>
      <c r="F293" s="58"/>
      <c r="G293" s="99"/>
      <c r="H293" s="99"/>
      <c r="I293" s="99"/>
      <c r="J293" s="99"/>
      <c r="K293" s="99"/>
      <c r="L293" s="142"/>
    </row>
    <row r="294" spans="1:12" s="89" customFormat="1" ht="19.5" customHeight="1">
      <c r="A294" s="57" t="s">
        <v>601</v>
      </c>
      <c r="B294" s="92"/>
      <c r="C294" s="92">
        <v>304905.3</v>
      </c>
      <c r="D294" s="58"/>
      <c r="E294" s="74"/>
      <c r="F294" s="58"/>
      <c r="G294" s="99"/>
      <c r="H294" s="99"/>
      <c r="I294" s="99"/>
      <c r="J294" s="99"/>
      <c r="K294" s="99"/>
      <c r="L294" s="142"/>
    </row>
    <row r="295" spans="1:12" s="89" customFormat="1" ht="19.5" customHeight="1">
      <c r="A295" s="57" t="s">
        <v>602</v>
      </c>
      <c r="B295" s="92"/>
      <c r="C295" s="92">
        <v>411038.08</v>
      </c>
      <c r="D295" s="58"/>
      <c r="E295" s="74"/>
      <c r="F295" s="58"/>
      <c r="G295" s="99"/>
      <c r="H295" s="99"/>
      <c r="I295" s="99"/>
      <c r="J295" s="99"/>
      <c r="K295" s="99"/>
      <c r="L295" s="142"/>
    </row>
    <row r="296" spans="1:12" s="89" customFormat="1" ht="19.5" customHeight="1">
      <c r="A296" s="57" t="s">
        <v>603</v>
      </c>
      <c r="B296" s="92"/>
      <c r="C296" s="92">
        <v>611635.83</v>
      </c>
      <c r="D296" s="58"/>
      <c r="E296" s="74"/>
      <c r="F296" s="58"/>
      <c r="G296" s="99"/>
      <c r="H296" s="99"/>
      <c r="I296" s="99"/>
      <c r="J296" s="99"/>
      <c r="K296" s="99"/>
      <c r="L296" s="142"/>
    </row>
    <row r="297" spans="1:12" s="127" customFormat="1" ht="30" customHeight="1">
      <c r="A297" s="169" t="s">
        <v>101</v>
      </c>
      <c r="B297" s="167">
        <f>SUM(B265,B281)</f>
        <v>8705000</v>
      </c>
      <c r="C297" s="167">
        <f>SUM(C265,C281)</f>
        <v>9097540.56</v>
      </c>
      <c r="D297" s="167">
        <f>B297-C297</f>
        <v>-392540.5600000005</v>
      </c>
      <c r="E297" s="168">
        <f>C297/B297*100</f>
        <v>104.5093688684664</v>
      </c>
      <c r="F297" s="167">
        <f>SUM(F265:F281)</f>
        <v>0</v>
      </c>
      <c r="G297" s="26"/>
      <c r="H297" s="26"/>
      <c r="I297" s="26"/>
      <c r="J297" s="26"/>
      <c r="K297" s="26"/>
      <c r="L297" s="100"/>
    </row>
    <row r="298" spans="1:12" s="39" customFormat="1" ht="24.75" customHeight="1">
      <c r="A298" s="33" t="s">
        <v>502</v>
      </c>
      <c r="B298" s="94">
        <v>84000</v>
      </c>
      <c r="C298" s="94">
        <f>SUM(C299:C310)</f>
        <v>82842.16</v>
      </c>
      <c r="D298" s="21">
        <f>B298-C298</f>
        <v>1157.8399999999965</v>
      </c>
      <c r="E298" s="32">
        <f>C298/B298*100</f>
        <v>98.62161904761905</v>
      </c>
      <c r="F298" s="21">
        <v>0</v>
      </c>
      <c r="G298" s="26"/>
      <c r="H298" s="26"/>
      <c r="I298" s="26"/>
      <c r="J298" s="26"/>
      <c r="K298" s="26"/>
      <c r="L298" s="100"/>
    </row>
    <row r="299" spans="1:12" s="89" customFormat="1" ht="19.5" customHeight="1">
      <c r="A299" s="57" t="s">
        <v>539</v>
      </c>
      <c r="B299" s="92"/>
      <c r="C299" s="92">
        <v>1149.27</v>
      </c>
      <c r="D299" s="58"/>
      <c r="E299" s="74"/>
      <c r="F299" s="58"/>
      <c r="G299" s="99"/>
      <c r="H299" s="99"/>
      <c r="I299" s="99"/>
      <c r="J299" s="99"/>
      <c r="K299" s="99"/>
      <c r="L299" s="142"/>
    </row>
    <row r="300" spans="1:12" s="89" customFormat="1" ht="19.5" customHeight="1">
      <c r="A300" s="57" t="s">
        <v>540</v>
      </c>
      <c r="B300" s="92"/>
      <c r="C300" s="92">
        <v>725.92</v>
      </c>
      <c r="D300" s="58"/>
      <c r="E300" s="74"/>
      <c r="F300" s="58"/>
      <c r="G300" s="99"/>
      <c r="H300" s="99"/>
      <c r="I300" s="99"/>
      <c r="J300" s="99"/>
      <c r="K300" s="99"/>
      <c r="L300" s="142"/>
    </row>
    <row r="301" spans="1:12" s="89" customFormat="1" ht="19.5" customHeight="1">
      <c r="A301" s="61" t="s">
        <v>541</v>
      </c>
      <c r="B301" s="93"/>
      <c r="C301" s="93">
        <v>1300.83</v>
      </c>
      <c r="D301" s="59"/>
      <c r="E301" s="76"/>
      <c r="F301" s="59"/>
      <c r="G301" s="99"/>
      <c r="H301" s="99"/>
      <c r="I301" s="99"/>
      <c r="J301" s="99"/>
      <c r="K301" s="99"/>
      <c r="L301" s="142"/>
    </row>
    <row r="302" spans="1:12" s="89" customFormat="1" ht="19.5" customHeight="1">
      <c r="A302" s="57" t="s">
        <v>543</v>
      </c>
      <c r="B302" s="92"/>
      <c r="C302" s="92">
        <v>932.25</v>
      </c>
      <c r="D302" s="58"/>
      <c r="E302" s="74"/>
      <c r="F302" s="58"/>
      <c r="G302" s="99"/>
      <c r="H302" s="99"/>
      <c r="I302" s="99"/>
      <c r="J302" s="99"/>
      <c r="K302" s="99"/>
      <c r="L302" s="142"/>
    </row>
    <row r="303" spans="1:12" s="89" customFormat="1" ht="19.5" customHeight="1">
      <c r="A303" s="57" t="s">
        <v>544</v>
      </c>
      <c r="B303" s="92"/>
      <c r="C303" s="92">
        <v>1814.46</v>
      </c>
      <c r="D303" s="58"/>
      <c r="E303" s="74"/>
      <c r="F303" s="58"/>
      <c r="G303" s="99"/>
      <c r="H303" s="99"/>
      <c r="I303" s="99"/>
      <c r="J303" s="99"/>
      <c r="K303" s="99"/>
      <c r="L303" s="142"/>
    </row>
    <row r="304" spans="1:12" s="89" customFormat="1" ht="19.5" customHeight="1">
      <c r="A304" s="57" t="s">
        <v>545</v>
      </c>
      <c r="B304" s="92"/>
      <c r="C304" s="92">
        <v>1588.65</v>
      </c>
      <c r="D304" s="58"/>
      <c r="E304" s="74"/>
      <c r="F304" s="58"/>
      <c r="G304" s="99"/>
      <c r="H304" s="99"/>
      <c r="I304" s="99"/>
      <c r="J304" s="99"/>
      <c r="K304" s="99"/>
      <c r="L304" s="142"/>
    </row>
    <row r="305" spans="1:12" s="89" customFormat="1" ht="19.5" customHeight="1">
      <c r="A305" s="57" t="s">
        <v>262</v>
      </c>
      <c r="B305" s="92"/>
      <c r="C305" s="92">
        <v>15042.92</v>
      </c>
      <c r="D305" s="58"/>
      <c r="E305" s="74"/>
      <c r="F305" s="58"/>
      <c r="G305" s="99"/>
      <c r="H305" s="99"/>
      <c r="I305" s="99"/>
      <c r="J305" s="99"/>
      <c r="K305" s="99"/>
      <c r="L305" s="142"/>
    </row>
    <row r="306" spans="1:12" s="89" customFormat="1" ht="19.5" customHeight="1">
      <c r="A306" s="57" t="s">
        <v>598</v>
      </c>
      <c r="B306" s="92"/>
      <c r="C306" s="92">
        <v>3737.21</v>
      </c>
      <c r="D306" s="58"/>
      <c r="E306" s="74"/>
      <c r="F306" s="58"/>
      <c r="G306" s="99"/>
      <c r="H306" s="99"/>
      <c r="I306" s="99"/>
      <c r="J306" s="99"/>
      <c r="K306" s="99"/>
      <c r="L306" s="142"/>
    </row>
    <row r="307" spans="1:12" s="89" customFormat="1" ht="19.5" customHeight="1">
      <c r="A307" s="57" t="s">
        <v>600</v>
      </c>
      <c r="B307" s="92"/>
      <c r="C307" s="92">
        <v>7862.4</v>
      </c>
      <c r="D307" s="58"/>
      <c r="E307" s="74"/>
      <c r="F307" s="58"/>
      <c r="G307" s="99"/>
      <c r="H307" s="99"/>
      <c r="I307" s="99"/>
      <c r="J307" s="99"/>
      <c r="K307" s="99"/>
      <c r="L307" s="142"/>
    </row>
    <row r="308" spans="1:12" s="89" customFormat="1" ht="19.5" customHeight="1">
      <c r="A308" s="57" t="s">
        <v>601</v>
      </c>
      <c r="B308" s="92"/>
      <c r="C308" s="92">
        <v>27529.74</v>
      </c>
      <c r="D308" s="58"/>
      <c r="E308" s="74"/>
      <c r="F308" s="58"/>
      <c r="G308" s="99"/>
      <c r="H308" s="99"/>
      <c r="I308" s="99"/>
      <c r="J308" s="99"/>
      <c r="K308" s="99"/>
      <c r="L308" s="142"/>
    </row>
    <row r="309" spans="1:12" s="89" customFormat="1" ht="19.5" customHeight="1">
      <c r="A309" s="57" t="s">
        <v>602</v>
      </c>
      <c r="B309" s="92"/>
      <c r="C309" s="92">
        <v>15737.19</v>
      </c>
      <c r="D309" s="58"/>
      <c r="E309" s="74"/>
      <c r="F309" s="58"/>
      <c r="G309" s="99"/>
      <c r="H309" s="99"/>
      <c r="I309" s="99"/>
      <c r="J309" s="99"/>
      <c r="K309" s="99"/>
      <c r="L309" s="142"/>
    </row>
    <row r="310" spans="1:12" s="89" customFormat="1" ht="19.5" customHeight="1">
      <c r="A310" s="57" t="s">
        <v>603</v>
      </c>
      <c r="B310" s="92"/>
      <c r="C310" s="92">
        <v>5421.32</v>
      </c>
      <c r="D310" s="58"/>
      <c r="E310" s="74"/>
      <c r="F310" s="58"/>
      <c r="G310" s="99"/>
      <c r="H310" s="99"/>
      <c r="I310" s="99"/>
      <c r="J310" s="99"/>
      <c r="K310" s="99"/>
      <c r="L310" s="142"/>
    </row>
    <row r="311" spans="1:12" s="39" customFormat="1" ht="24.75" customHeight="1">
      <c r="A311" s="33" t="s">
        <v>78</v>
      </c>
      <c r="B311" s="94">
        <v>375000</v>
      </c>
      <c r="C311" s="94">
        <f>SUM(C312:C323)</f>
        <v>662737.65</v>
      </c>
      <c r="D311" s="21">
        <f>B311-C311</f>
        <v>-287737.65</v>
      </c>
      <c r="E311" s="32">
        <f>C311/B311*100</f>
        <v>176.73004</v>
      </c>
      <c r="F311" s="21">
        <v>0</v>
      </c>
      <c r="G311" s="26"/>
      <c r="H311" s="26"/>
      <c r="I311" s="26"/>
      <c r="J311" s="26"/>
      <c r="K311" s="26"/>
      <c r="L311" s="100"/>
    </row>
    <row r="312" spans="1:12" s="89" customFormat="1" ht="18.75" customHeight="1">
      <c r="A312" s="57" t="s">
        <v>539</v>
      </c>
      <c r="B312" s="92"/>
      <c r="C312" s="92">
        <v>9194.17</v>
      </c>
      <c r="D312" s="367" t="s">
        <v>164</v>
      </c>
      <c r="E312" s="74"/>
      <c r="F312" s="58"/>
      <c r="G312" s="99"/>
      <c r="H312" s="99"/>
      <c r="I312" s="99"/>
      <c r="J312" s="99"/>
      <c r="K312" s="99"/>
      <c r="L312" s="142"/>
    </row>
    <row r="313" spans="1:12" s="89" customFormat="1" ht="18.75" customHeight="1">
      <c r="A313" s="57" t="s">
        <v>540</v>
      </c>
      <c r="B313" s="92"/>
      <c r="C313" s="92">
        <v>5807.18</v>
      </c>
      <c r="D313" s="367"/>
      <c r="E313" s="74"/>
      <c r="F313" s="58"/>
      <c r="G313" s="99"/>
      <c r="H313" s="99"/>
      <c r="I313" s="99"/>
      <c r="J313" s="99"/>
      <c r="K313" s="99"/>
      <c r="L313" s="142"/>
    </row>
    <row r="314" spans="1:12" s="89" customFormat="1" ht="18.75" customHeight="1">
      <c r="A314" s="57" t="s">
        <v>541</v>
      </c>
      <c r="B314" s="92"/>
      <c r="C314" s="92">
        <v>10406.69</v>
      </c>
      <c r="D314" s="58"/>
      <c r="E314" s="74"/>
      <c r="F314" s="58"/>
      <c r="G314" s="99"/>
      <c r="H314" s="99"/>
      <c r="I314" s="99"/>
      <c r="J314" s="99"/>
      <c r="K314" s="99"/>
      <c r="L314" s="142"/>
    </row>
    <row r="315" spans="1:12" s="89" customFormat="1" ht="18.75" customHeight="1">
      <c r="A315" s="57" t="s">
        <v>543</v>
      </c>
      <c r="B315" s="92"/>
      <c r="C315" s="92">
        <v>7458.04</v>
      </c>
      <c r="D315" s="58"/>
      <c r="E315" s="74"/>
      <c r="F315" s="58"/>
      <c r="G315" s="99"/>
      <c r="H315" s="99"/>
      <c r="I315" s="99"/>
      <c r="J315" s="99"/>
      <c r="K315" s="99"/>
      <c r="L315" s="142"/>
    </row>
    <row r="316" spans="1:12" s="89" customFormat="1" ht="18.75" customHeight="1">
      <c r="A316" s="57" t="s">
        <v>544</v>
      </c>
      <c r="B316" s="92"/>
      <c r="C316" s="92">
        <v>14516.03</v>
      </c>
      <c r="D316" s="58"/>
      <c r="E316" s="74"/>
      <c r="F316" s="58"/>
      <c r="G316" s="99"/>
      <c r="H316" s="99"/>
      <c r="I316" s="99"/>
      <c r="J316" s="99"/>
      <c r="K316" s="99"/>
      <c r="L316" s="142"/>
    </row>
    <row r="317" spans="1:12" s="89" customFormat="1" ht="18.75" customHeight="1">
      <c r="A317" s="57" t="s">
        <v>545</v>
      </c>
      <c r="B317" s="92"/>
      <c r="C317" s="92">
        <v>12709.2</v>
      </c>
      <c r="D317" s="58"/>
      <c r="E317" s="74"/>
      <c r="F317" s="58"/>
      <c r="G317" s="99"/>
      <c r="H317" s="99"/>
      <c r="I317" s="99"/>
      <c r="J317" s="99"/>
      <c r="K317" s="99"/>
      <c r="L317" s="142"/>
    </row>
    <row r="318" spans="1:12" s="89" customFormat="1" ht="18.75" customHeight="1">
      <c r="A318" s="57" t="s">
        <v>262</v>
      </c>
      <c r="B318" s="92"/>
      <c r="C318" s="92">
        <v>120343.04</v>
      </c>
      <c r="D318" s="58"/>
      <c r="E318" s="74"/>
      <c r="F318" s="58"/>
      <c r="G318" s="99"/>
      <c r="H318" s="99"/>
      <c r="I318" s="99"/>
      <c r="J318" s="99"/>
      <c r="K318" s="99"/>
      <c r="L318" s="142"/>
    </row>
    <row r="319" spans="1:12" s="89" customFormat="1" ht="18.75" customHeight="1">
      <c r="A319" s="57" t="s">
        <v>598</v>
      </c>
      <c r="B319" s="92"/>
      <c r="C319" s="92">
        <v>29897.99</v>
      </c>
      <c r="D319" s="58"/>
      <c r="E319" s="74"/>
      <c r="F319" s="58"/>
      <c r="G319" s="99"/>
      <c r="H319" s="99"/>
      <c r="I319" s="99"/>
      <c r="J319" s="99"/>
      <c r="K319" s="99"/>
      <c r="L319" s="142"/>
    </row>
    <row r="320" spans="1:12" s="89" customFormat="1" ht="18.75" customHeight="1">
      <c r="A320" s="57" t="s">
        <v>600</v>
      </c>
      <c r="B320" s="92"/>
      <c r="C320" s="92">
        <v>62899.2</v>
      </c>
      <c r="D320" s="58"/>
      <c r="E320" s="74"/>
      <c r="F320" s="58"/>
      <c r="G320" s="99"/>
      <c r="H320" s="99"/>
      <c r="I320" s="99"/>
      <c r="J320" s="99"/>
      <c r="K320" s="99"/>
      <c r="L320" s="142"/>
    </row>
    <row r="321" spans="1:12" s="89" customFormat="1" ht="18.75" customHeight="1">
      <c r="A321" s="57" t="s">
        <v>601</v>
      </c>
      <c r="B321" s="92"/>
      <c r="C321" s="92">
        <v>220237.91</v>
      </c>
      <c r="D321" s="58"/>
      <c r="E321" s="74"/>
      <c r="F321" s="58"/>
      <c r="G321" s="99"/>
      <c r="H321" s="99"/>
      <c r="I321" s="99"/>
      <c r="J321" s="99"/>
      <c r="K321" s="99"/>
      <c r="L321" s="142"/>
    </row>
    <row r="322" spans="1:12" s="89" customFormat="1" ht="18.75" customHeight="1">
      <c r="A322" s="57" t="s">
        <v>602</v>
      </c>
      <c r="B322" s="92"/>
      <c r="C322" s="92">
        <v>125897.67</v>
      </c>
      <c r="D322" s="58"/>
      <c r="E322" s="74"/>
      <c r="F322" s="58"/>
      <c r="G322" s="99"/>
      <c r="H322" s="99"/>
      <c r="I322" s="99"/>
      <c r="J322" s="99"/>
      <c r="K322" s="99"/>
      <c r="L322" s="142"/>
    </row>
    <row r="323" spans="1:12" s="89" customFormat="1" ht="18.75" customHeight="1">
      <c r="A323" s="57" t="s">
        <v>603</v>
      </c>
      <c r="B323" s="92"/>
      <c r="C323" s="92">
        <v>43370.53</v>
      </c>
      <c r="D323" s="58"/>
      <c r="E323" s="74"/>
      <c r="F323" s="58"/>
      <c r="G323" s="99"/>
      <c r="H323" s="99"/>
      <c r="I323" s="99"/>
      <c r="J323" s="99"/>
      <c r="K323" s="99"/>
      <c r="L323" s="142"/>
    </row>
    <row r="324" spans="1:12" s="127" customFormat="1" ht="24.75" customHeight="1">
      <c r="A324" s="169" t="s">
        <v>104</v>
      </c>
      <c r="B324" s="167">
        <f>SUM(B298,B311)</f>
        <v>459000</v>
      </c>
      <c r="C324" s="167">
        <f>SUM(C298,C311)</f>
        <v>745579.81</v>
      </c>
      <c r="D324" s="167">
        <f>B324-C324</f>
        <v>-286579.81000000006</v>
      </c>
      <c r="E324" s="168">
        <f>C324/B324*100</f>
        <v>162.43568845315906</v>
      </c>
      <c r="F324" s="167">
        <f>SUM(F298:F311)</f>
        <v>0</v>
      </c>
      <c r="G324" s="26"/>
      <c r="H324" s="26"/>
      <c r="I324" s="26"/>
      <c r="J324" s="26"/>
      <c r="K324" s="26"/>
      <c r="L324" s="100"/>
    </row>
    <row r="325" spans="1:12" s="127" customFormat="1" ht="28.5" customHeight="1">
      <c r="A325" s="199" t="s">
        <v>123</v>
      </c>
      <c r="B325" s="197">
        <f>SUM(B297,B324)</f>
        <v>9164000</v>
      </c>
      <c r="C325" s="197">
        <f>SUM(C297,C324)</f>
        <v>9843120.370000001</v>
      </c>
      <c r="D325" s="197">
        <f>B325-C325</f>
        <v>-679120.370000001</v>
      </c>
      <c r="E325" s="198">
        <f>C325/B325*100</f>
        <v>107.41074170667832</v>
      </c>
      <c r="F325" s="197">
        <f>SUM(F297)</f>
        <v>0</v>
      </c>
      <c r="G325" s="26"/>
      <c r="H325" s="26"/>
      <c r="I325" s="26"/>
      <c r="J325" s="26"/>
      <c r="K325" s="26"/>
      <c r="L325" s="100"/>
    </row>
    <row r="326" spans="1:12" s="39" customFormat="1" ht="30" customHeight="1">
      <c r="A326" s="43" t="s">
        <v>503</v>
      </c>
      <c r="B326" s="91"/>
      <c r="C326" s="91"/>
      <c r="D326" s="37"/>
      <c r="E326" s="67"/>
      <c r="F326" s="66"/>
      <c r="G326" s="26"/>
      <c r="H326" s="26"/>
      <c r="I326" s="26"/>
      <c r="J326" s="26"/>
      <c r="K326" s="26"/>
      <c r="L326" s="100"/>
    </row>
    <row r="327" spans="1:12" s="39" customFormat="1" ht="24.75" customHeight="1">
      <c r="A327" s="86" t="s">
        <v>83</v>
      </c>
      <c r="B327" s="95">
        <v>1596000</v>
      </c>
      <c r="C327" s="95">
        <v>0</v>
      </c>
      <c r="D327" s="23">
        <f>B327-C327</f>
        <v>1596000</v>
      </c>
      <c r="E327" s="35">
        <f>C327/B327*100</f>
        <v>0</v>
      </c>
      <c r="F327" s="23">
        <v>0</v>
      </c>
      <c r="G327" s="26"/>
      <c r="H327" s="26"/>
      <c r="I327" s="26"/>
      <c r="J327" s="26"/>
      <c r="K327" s="26"/>
      <c r="L327" s="100"/>
    </row>
    <row r="328" spans="1:12" s="39" customFormat="1" ht="24.75" customHeight="1">
      <c r="A328" s="86" t="s">
        <v>86</v>
      </c>
      <c r="B328" s="95">
        <v>12900000</v>
      </c>
      <c r="C328" s="95">
        <v>0</v>
      </c>
      <c r="D328" s="23">
        <f>B328-C328</f>
        <v>12900000</v>
      </c>
      <c r="E328" s="35">
        <f>C328/B328*100</f>
        <v>0</v>
      </c>
      <c r="F328" s="23">
        <v>0</v>
      </c>
      <c r="G328" s="26"/>
      <c r="H328" s="26"/>
      <c r="I328" s="26"/>
      <c r="J328" s="26"/>
      <c r="K328" s="26"/>
      <c r="L328" s="100"/>
    </row>
    <row r="329" spans="1:12" s="127" customFormat="1" ht="30" customHeight="1">
      <c r="A329" s="129" t="s">
        <v>101</v>
      </c>
      <c r="B329" s="108">
        <f>SUM(B327,B328)</f>
        <v>14496000</v>
      </c>
      <c r="C329" s="108">
        <f>SUM(C327,C328)</f>
        <v>0</v>
      </c>
      <c r="D329" s="109">
        <f>B329-C329</f>
        <v>14496000</v>
      </c>
      <c r="E329" s="132">
        <f>C329/B329*100</f>
        <v>0</v>
      </c>
      <c r="F329" s="133">
        <f>SUM(F327:F328)</f>
        <v>0</v>
      </c>
      <c r="G329" s="26"/>
      <c r="H329" s="26"/>
      <c r="I329" s="26"/>
      <c r="J329" s="26"/>
      <c r="K329" s="26"/>
      <c r="L329" s="100"/>
    </row>
    <row r="330" spans="1:12" s="127" customFormat="1" ht="36.75" customHeight="1">
      <c r="A330" s="195" t="s">
        <v>123</v>
      </c>
      <c r="B330" s="196">
        <f>SUM(B329)</f>
        <v>14496000</v>
      </c>
      <c r="C330" s="196">
        <f>SUM(C329)</f>
        <v>0</v>
      </c>
      <c r="D330" s="197">
        <f>B330-C330</f>
        <v>14496000</v>
      </c>
      <c r="E330" s="198">
        <f>C330/B330*100</f>
        <v>0</v>
      </c>
      <c r="F330" s="197">
        <f>SUM(F329)</f>
        <v>0</v>
      </c>
      <c r="G330" s="26"/>
      <c r="H330" s="26"/>
      <c r="I330" s="26"/>
      <c r="J330" s="26"/>
      <c r="K330" s="26"/>
      <c r="L330" s="100"/>
    </row>
    <row r="331" spans="1:12" s="39" customFormat="1" ht="34.5" customHeight="1">
      <c r="A331" s="43" t="s">
        <v>504</v>
      </c>
      <c r="B331" s="91"/>
      <c r="C331" s="91"/>
      <c r="D331" s="37"/>
      <c r="E331" s="67"/>
      <c r="F331" s="66"/>
      <c r="G331" s="26"/>
      <c r="H331" s="26"/>
      <c r="I331" s="26"/>
      <c r="J331" s="26"/>
      <c r="K331" s="26"/>
      <c r="L331" s="100"/>
    </row>
    <row r="332" spans="1:12" s="39" customFormat="1" ht="24.75" customHeight="1">
      <c r="A332" s="86" t="s">
        <v>83</v>
      </c>
      <c r="B332" s="95">
        <v>15000</v>
      </c>
      <c r="C332" s="95">
        <v>13194.53</v>
      </c>
      <c r="D332" s="23">
        <f>B332-C332</f>
        <v>1805.4699999999993</v>
      </c>
      <c r="E332" s="35">
        <f>C332/B332*100</f>
        <v>87.96353333333333</v>
      </c>
      <c r="F332" s="23">
        <v>21763.33</v>
      </c>
      <c r="G332" s="26"/>
      <c r="H332" s="26"/>
      <c r="I332" s="26"/>
      <c r="J332" s="26"/>
      <c r="K332" s="26"/>
      <c r="L332" s="100"/>
    </row>
    <row r="333" spans="1:12" s="39" customFormat="1" ht="24.75" customHeight="1">
      <c r="A333" s="33" t="s">
        <v>86</v>
      </c>
      <c r="B333" s="94">
        <v>133000</v>
      </c>
      <c r="C333" s="94">
        <v>118807.58</v>
      </c>
      <c r="D333" s="21">
        <f>B333-C333</f>
        <v>14192.419999999998</v>
      </c>
      <c r="E333" s="32">
        <f>C333/B333*100</f>
        <v>89.329007518797</v>
      </c>
      <c r="F333" s="21">
        <v>195676.08</v>
      </c>
      <c r="G333" s="26"/>
      <c r="H333" s="26"/>
      <c r="I333" s="26"/>
      <c r="J333" s="26"/>
      <c r="K333" s="26"/>
      <c r="L333" s="100"/>
    </row>
    <row r="334" spans="1:12" s="127" customFormat="1" ht="30" customHeight="1">
      <c r="A334" s="174" t="s">
        <v>101</v>
      </c>
      <c r="B334" s="166">
        <f>SUM(B332,B333)</f>
        <v>148000</v>
      </c>
      <c r="C334" s="166">
        <f>SUM(C332,C333)</f>
        <v>132002.11000000002</v>
      </c>
      <c r="D334" s="167">
        <f>B334-C334</f>
        <v>15997.889999999985</v>
      </c>
      <c r="E334" s="168">
        <f>C334/B334*100</f>
        <v>89.19061486486487</v>
      </c>
      <c r="F334" s="167">
        <f>SUM(F332:F333)</f>
        <v>217439.40999999997</v>
      </c>
      <c r="G334" s="26"/>
      <c r="H334" s="26"/>
      <c r="I334" s="26"/>
      <c r="J334" s="26"/>
      <c r="K334" s="26"/>
      <c r="L334" s="100"/>
    </row>
    <row r="335" spans="1:12" s="127" customFormat="1" ht="37.5" customHeight="1">
      <c r="A335" s="199" t="s">
        <v>124</v>
      </c>
      <c r="B335" s="197">
        <f>SUM(B334)</f>
        <v>148000</v>
      </c>
      <c r="C335" s="197">
        <f>SUM(C334)</f>
        <v>132002.11000000002</v>
      </c>
      <c r="D335" s="197">
        <f>B335-C335</f>
        <v>15997.889999999985</v>
      </c>
      <c r="E335" s="198">
        <f>C335/B335*100</f>
        <v>89.19061486486487</v>
      </c>
      <c r="F335" s="197">
        <f>SUM(F334)</f>
        <v>217439.40999999997</v>
      </c>
      <c r="G335" s="26"/>
      <c r="H335" s="26"/>
      <c r="I335" s="26"/>
      <c r="J335" s="26"/>
      <c r="K335" s="26"/>
      <c r="L335" s="100"/>
    </row>
    <row r="336" spans="1:12" s="39" customFormat="1" ht="34.5" customHeight="1">
      <c r="A336" s="43" t="s">
        <v>294</v>
      </c>
      <c r="B336" s="91"/>
      <c r="C336" s="91"/>
      <c r="D336" s="37"/>
      <c r="E336" s="67"/>
      <c r="F336" s="66"/>
      <c r="G336" s="26"/>
      <c r="H336" s="26"/>
      <c r="I336" s="26"/>
      <c r="J336" s="26"/>
      <c r="K336" s="26"/>
      <c r="L336" s="100"/>
    </row>
    <row r="337" spans="1:12" s="39" customFormat="1" ht="24.75" customHeight="1">
      <c r="A337" s="33" t="s">
        <v>125</v>
      </c>
      <c r="B337" s="94">
        <f>SUM(B339,B341)</f>
        <v>10788319.01</v>
      </c>
      <c r="C337" s="94">
        <f>SUM(C338:C381)</f>
        <v>4004921.94</v>
      </c>
      <c r="D337" s="11">
        <f>B337-C337</f>
        <v>6783397.07</v>
      </c>
      <c r="E337" s="12">
        <f>C337/B337*100</f>
        <v>37.12276153761975</v>
      </c>
      <c r="F337" s="11">
        <v>5849328.61</v>
      </c>
      <c r="G337" s="26"/>
      <c r="H337" s="26"/>
      <c r="I337" s="26"/>
      <c r="J337" s="26"/>
      <c r="K337" s="26"/>
      <c r="L337" s="100"/>
    </row>
    <row r="338" spans="1:12" s="89" customFormat="1" ht="19.5" customHeight="1">
      <c r="A338" s="57" t="s">
        <v>547</v>
      </c>
      <c r="B338" s="206" t="s">
        <v>499</v>
      </c>
      <c r="C338" s="92"/>
      <c r="D338" s="237"/>
      <c r="E338" s="50"/>
      <c r="F338" s="48"/>
      <c r="G338" s="99"/>
      <c r="H338" s="99"/>
      <c r="I338" s="99"/>
      <c r="J338" s="99"/>
      <c r="K338" s="99"/>
      <c r="L338" s="142"/>
    </row>
    <row r="339" spans="1:12" s="89" customFormat="1" ht="19.5" customHeight="1">
      <c r="A339" s="57" t="s">
        <v>548</v>
      </c>
      <c r="B339" s="92">
        <v>10016051</v>
      </c>
      <c r="C339" s="92">
        <v>181713.7</v>
      </c>
      <c r="D339" s="237"/>
      <c r="E339" s="50"/>
      <c r="F339" s="48"/>
      <c r="G339" s="99"/>
      <c r="H339" s="99"/>
      <c r="I339" s="99"/>
      <c r="J339" s="99"/>
      <c r="K339" s="99"/>
      <c r="L339" s="142"/>
    </row>
    <row r="340" spans="1:12" s="89" customFormat="1" ht="19.5" customHeight="1">
      <c r="A340" s="57" t="s">
        <v>549</v>
      </c>
      <c r="B340" s="206" t="s">
        <v>500</v>
      </c>
      <c r="C340" s="92">
        <v>101758.42</v>
      </c>
      <c r="D340" s="285"/>
      <c r="E340" s="50"/>
      <c r="F340" s="48"/>
      <c r="G340" s="99"/>
      <c r="H340" s="99"/>
      <c r="I340" s="99"/>
      <c r="J340" s="99"/>
      <c r="K340" s="99"/>
      <c r="L340" s="142"/>
    </row>
    <row r="341" spans="1:12" s="89" customFormat="1" ht="19.5" customHeight="1">
      <c r="A341" s="57" t="s">
        <v>550</v>
      </c>
      <c r="B341" s="92">
        <v>772268.01</v>
      </c>
      <c r="C341" s="92">
        <v>39974.01</v>
      </c>
      <c r="D341" s="48"/>
      <c r="E341" s="50"/>
      <c r="F341" s="48"/>
      <c r="G341" s="99"/>
      <c r="H341" s="99"/>
      <c r="I341" s="99"/>
      <c r="J341" s="99"/>
      <c r="K341" s="99"/>
      <c r="L341" s="142"/>
    </row>
    <row r="342" spans="1:12" s="89" customFormat="1" ht="19.5" customHeight="1">
      <c r="A342" s="57" t="s">
        <v>551</v>
      </c>
      <c r="B342" s="92"/>
      <c r="C342" s="92">
        <v>12045.67</v>
      </c>
      <c r="D342" s="48"/>
      <c r="E342" s="50"/>
      <c r="F342" s="48"/>
      <c r="G342" s="99"/>
      <c r="H342" s="99"/>
      <c r="I342" s="99"/>
      <c r="J342" s="99"/>
      <c r="K342" s="99"/>
      <c r="L342" s="142"/>
    </row>
    <row r="343" spans="1:12" s="89" customFormat="1" ht="19.5" customHeight="1">
      <c r="A343" s="61" t="s">
        <v>552</v>
      </c>
      <c r="B343" s="93"/>
      <c r="C343" s="93">
        <v>65165.1</v>
      </c>
      <c r="D343" s="53"/>
      <c r="E343" s="54"/>
      <c r="F343" s="53"/>
      <c r="G343" s="99"/>
      <c r="H343" s="99"/>
      <c r="I343" s="99"/>
      <c r="J343" s="99"/>
      <c r="K343" s="99"/>
      <c r="L343" s="142"/>
    </row>
    <row r="344" spans="1:12" s="89" customFormat="1" ht="19.5" customHeight="1">
      <c r="A344" s="57" t="s">
        <v>553</v>
      </c>
      <c r="B344" s="92"/>
      <c r="C344" s="92">
        <v>45570</v>
      </c>
      <c r="D344" s="48"/>
      <c r="E344" s="50"/>
      <c r="F344" s="48"/>
      <c r="G344" s="99"/>
      <c r="H344" s="99"/>
      <c r="I344" s="99"/>
      <c r="J344" s="99"/>
      <c r="K344" s="99"/>
      <c r="L344" s="142"/>
    </row>
    <row r="345" spans="1:12" s="89" customFormat="1" ht="19.5" customHeight="1">
      <c r="A345" s="57" t="s">
        <v>554</v>
      </c>
      <c r="B345" s="92"/>
      <c r="C345" s="92">
        <v>41013</v>
      </c>
      <c r="D345" s="48"/>
      <c r="E345" s="50"/>
      <c r="F345" s="48"/>
      <c r="G345" s="99"/>
      <c r="H345" s="99"/>
      <c r="I345" s="99"/>
      <c r="J345" s="99"/>
      <c r="K345" s="99"/>
      <c r="L345" s="142"/>
    </row>
    <row r="346" spans="1:12" s="89" customFormat="1" ht="19.5" customHeight="1">
      <c r="A346" s="57" t="s">
        <v>555</v>
      </c>
      <c r="B346" s="92"/>
      <c r="C346" s="92">
        <v>22598.67</v>
      </c>
      <c r="D346" s="48"/>
      <c r="E346" s="50"/>
      <c r="F346" s="48"/>
      <c r="G346" s="99"/>
      <c r="H346" s="99"/>
      <c r="I346" s="99"/>
      <c r="J346" s="99"/>
      <c r="K346" s="99"/>
      <c r="L346" s="142"/>
    </row>
    <row r="347" spans="1:12" s="89" customFormat="1" ht="19.5" customHeight="1">
      <c r="A347" s="57" t="s">
        <v>556</v>
      </c>
      <c r="B347" s="92"/>
      <c r="C347" s="92">
        <v>3753.87</v>
      </c>
      <c r="D347" s="48"/>
      <c r="E347" s="50"/>
      <c r="F347" s="48"/>
      <c r="G347" s="99"/>
      <c r="H347" s="99"/>
      <c r="I347" s="99"/>
      <c r="J347" s="99"/>
      <c r="K347" s="99"/>
      <c r="L347" s="142"/>
    </row>
    <row r="348" spans="1:12" s="89" customFormat="1" ht="19.5" customHeight="1">
      <c r="A348" s="57" t="s">
        <v>557</v>
      </c>
      <c r="B348" s="92"/>
      <c r="C348" s="92">
        <v>4649.27</v>
      </c>
      <c r="D348" s="48"/>
      <c r="E348" s="50"/>
      <c r="F348" s="48"/>
      <c r="G348" s="99"/>
      <c r="H348" s="99"/>
      <c r="I348" s="99"/>
      <c r="J348" s="99"/>
      <c r="K348" s="99"/>
      <c r="L348" s="142"/>
    </row>
    <row r="349" spans="1:12" s="89" customFormat="1" ht="19.5" customHeight="1">
      <c r="A349" s="57" t="s">
        <v>558</v>
      </c>
      <c r="B349" s="92"/>
      <c r="C349" s="92">
        <v>100078.13</v>
      </c>
      <c r="D349" s="48"/>
      <c r="E349" s="50"/>
      <c r="F349" s="48"/>
      <c r="G349" s="99"/>
      <c r="H349" s="99"/>
      <c r="I349" s="99"/>
      <c r="J349" s="99"/>
      <c r="K349" s="99"/>
      <c r="L349" s="142"/>
    </row>
    <row r="350" spans="1:12" s="89" customFormat="1" ht="19.5" customHeight="1">
      <c r="A350" s="57" t="s">
        <v>559</v>
      </c>
      <c r="B350" s="92"/>
      <c r="C350" s="92">
        <v>17545.13</v>
      </c>
      <c r="D350" s="48"/>
      <c r="E350" s="50"/>
      <c r="F350" s="48"/>
      <c r="G350" s="99"/>
      <c r="H350" s="99"/>
      <c r="I350" s="99"/>
      <c r="J350" s="99"/>
      <c r="K350" s="99"/>
      <c r="L350" s="142"/>
    </row>
    <row r="351" spans="1:12" s="89" customFormat="1" ht="19.5" customHeight="1">
      <c r="A351" s="57" t="s">
        <v>560</v>
      </c>
      <c r="B351" s="92"/>
      <c r="C351" s="92">
        <v>16024.32</v>
      </c>
      <c r="D351" s="48"/>
      <c r="E351" s="50"/>
      <c r="F351" s="48"/>
      <c r="G351" s="99"/>
      <c r="H351" s="99"/>
      <c r="I351" s="99"/>
      <c r="J351" s="99"/>
      <c r="K351" s="99"/>
      <c r="L351" s="142"/>
    </row>
    <row r="352" spans="1:12" s="89" customFormat="1" ht="19.5" customHeight="1">
      <c r="A352" s="57" t="s">
        <v>561</v>
      </c>
      <c r="B352" s="92"/>
      <c r="C352" s="92">
        <v>110893</v>
      </c>
      <c r="D352" s="48"/>
      <c r="E352" s="50"/>
      <c r="F352" s="48"/>
      <c r="G352" s="99"/>
      <c r="H352" s="99"/>
      <c r="I352" s="99"/>
      <c r="J352" s="99"/>
      <c r="K352" s="99"/>
      <c r="L352" s="142"/>
    </row>
    <row r="353" spans="1:12" s="89" customFormat="1" ht="19.5" customHeight="1">
      <c r="A353" s="57" t="s">
        <v>562</v>
      </c>
      <c r="B353" s="92"/>
      <c r="C353" s="92">
        <v>35427.75</v>
      </c>
      <c r="D353" s="48"/>
      <c r="E353" s="50"/>
      <c r="F353" s="48"/>
      <c r="G353" s="99"/>
      <c r="H353" s="99"/>
      <c r="I353" s="99"/>
      <c r="J353" s="99"/>
      <c r="K353" s="99"/>
      <c r="L353" s="142"/>
    </row>
    <row r="354" spans="1:12" s="89" customFormat="1" ht="19.5" customHeight="1">
      <c r="A354" s="57" t="s">
        <v>604</v>
      </c>
      <c r="B354" s="92"/>
      <c r="C354" s="92"/>
      <c r="D354" s="48"/>
      <c r="E354" s="50"/>
      <c r="F354" s="48"/>
      <c r="G354" s="99"/>
      <c r="H354" s="99"/>
      <c r="I354" s="99"/>
      <c r="J354" s="99"/>
      <c r="K354" s="99"/>
      <c r="L354" s="142"/>
    </row>
    <row r="355" spans="1:12" s="89" customFormat="1" ht="19.5" customHeight="1">
      <c r="A355" s="57" t="s">
        <v>663</v>
      </c>
      <c r="B355" s="92"/>
      <c r="C355" s="92">
        <v>86570.62</v>
      </c>
      <c r="D355" s="48"/>
      <c r="E355" s="50"/>
      <c r="F355" s="48"/>
      <c r="G355" s="99"/>
      <c r="H355" s="99"/>
      <c r="I355" s="99"/>
      <c r="J355" s="99"/>
      <c r="K355" s="99"/>
      <c r="L355" s="142"/>
    </row>
    <row r="356" spans="1:12" s="89" customFormat="1" ht="19.5" customHeight="1">
      <c r="A356" s="57" t="s">
        <v>664</v>
      </c>
      <c r="B356" s="92"/>
      <c r="C356" s="92">
        <v>215429.63</v>
      </c>
      <c r="D356" s="48"/>
      <c r="E356" s="50"/>
      <c r="F356" s="48"/>
      <c r="G356" s="99"/>
      <c r="H356" s="99"/>
      <c r="I356" s="99"/>
      <c r="J356" s="99"/>
      <c r="K356" s="99"/>
      <c r="L356" s="142"/>
    </row>
    <row r="357" spans="1:12" s="89" customFormat="1" ht="19.5" customHeight="1">
      <c r="A357" s="57" t="s">
        <v>665</v>
      </c>
      <c r="B357" s="92"/>
      <c r="C357" s="92">
        <v>26126.1</v>
      </c>
      <c r="D357" s="48"/>
      <c r="E357" s="50"/>
      <c r="F357" s="48"/>
      <c r="G357" s="99"/>
      <c r="H357" s="99"/>
      <c r="I357" s="99"/>
      <c r="J357" s="99"/>
      <c r="K357" s="99"/>
      <c r="L357" s="142"/>
    </row>
    <row r="358" spans="1:12" s="89" customFormat="1" ht="19.5" customHeight="1">
      <c r="A358" s="57" t="s">
        <v>605</v>
      </c>
      <c r="B358" s="92"/>
      <c r="C358" s="92">
        <v>57796.89</v>
      </c>
      <c r="D358" s="48"/>
      <c r="E358" s="50"/>
      <c r="F358" s="48"/>
      <c r="G358" s="99"/>
      <c r="H358" s="99"/>
      <c r="I358" s="99"/>
      <c r="J358" s="99"/>
      <c r="K358" s="99"/>
      <c r="L358" s="142"/>
    </row>
    <row r="359" spans="1:12" s="89" customFormat="1" ht="21.75" customHeight="1">
      <c r="A359" s="57" t="s">
        <v>666</v>
      </c>
      <c r="B359" s="92"/>
      <c r="C359" s="92">
        <v>149892.23</v>
      </c>
      <c r="D359" s="48"/>
      <c r="E359" s="50"/>
      <c r="F359" s="48"/>
      <c r="G359" s="99"/>
      <c r="H359" s="99"/>
      <c r="I359" s="99"/>
      <c r="J359" s="99"/>
      <c r="K359" s="99"/>
      <c r="L359" s="142"/>
    </row>
    <row r="360" spans="1:12" s="89" customFormat="1" ht="21.75" customHeight="1">
      <c r="A360" s="57" t="s">
        <v>606</v>
      </c>
      <c r="B360" s="92"/>
      <c r="C360" s="92">
        <v>147192.87</v>
      </c>
      <c r="D360" s="48"/>
      <c r="E360" s="50"/>
      <c r="F360" s="48"/>
      <c r="G360" s="99"/>
      <c r="H360" s="99"/>
      <c r="I360" s="99"/>
      <c r="J360" s="99"/>
      <c r="K360" s="99"/>
      <c r="L360" s="142"/>
    </row>
    <row r="361" spans="1:12" s="89" customFormat="1" ht="21.75" customHeight="1">
      <c r="A361" s="57" t="s">
        <v>607</v>
      </c>
      <c r="B361" s="92"/>
      <c r="C361" s="92">
        <v>82553.96</v>
      </c>
      <c r="D361" s="48"/>
      <c r="E361" s="50"/>
      <c r="F361" s="48"/>
      <c r="G361" s="99"/>
      <c r="H361" s="99"/>
      <c r="I361" s="99"/>
      <c r="J361" s="99"/>
      <c r="K361" s="99"/>
      <c r="L361" s="142"/>
    </row>
    <row r="362" spans="1:12" s="89" customFormat="1" ht="21.75" customHeight="1">
      <c r="A362" s="57" t="s">
        <v>550</v>
      </c>
      <c r="B362" s="92"/>
      <c r="C362" s="92">
        <v>111000.87</v>
      </c>
      <c r="D362" s="48"/>
      <c r="E362" s="50"/>
      <c r="F362" s="48"/>
      <c r="G362" s="99"/>
      <c r="H362" s="99"/>
      <c r="I362" s="99"/>
      <c r="J362" s="99"/>
      <c r="K362" s="99"/>
      <c r="L362" s="142"/>
    </row>
    <row r="363" spans="1:12" s="89" customFormat="1" ht="21.75" customHeight="1">
      <c r="A363" s="57" t="s">
        <v>667</v>
      </c>
      <c r="B363" s="92"/>
      <c r="C363" s="92">
        <v>771602.06</v>
      </c>
      <c r="D363" s="48"/>
      <c r="E363" s="50"/>
      <c r="F363" s="48"/>
      <c r="G363" s="99"/>
      <c r="H363" s="99"/>
      <c r="I363" s="99"/>
      <c r="J363" s="99"/>
      <c r="K363" s="99"/>
      <c r="L363" s="142"/>
    </row>
    <row r="364" spans="1:12" s="89" customFormat="1" ht="21.75" customHeight="1">
      <c r="A364" s="57" t="s">
        <v>668</v>
      </c>
      <c r="B364" s="92"/>
      <c r="C364" s="92">
        <v>143726.3</v>
      </c>
      <c r="D364" s="48"/>
      <c r="E364" s="50"/>
      <c r="F364" s="48"/>
      <c r="G364" s="99"/>
      <c r="H364" s="99"/>
      <c r="I364" s="99"/>
      <c r="J364" s="99"/>
      <c r="K364" s="99"/>
      <c r="L364" s="142"/>
    </row>
    <row r="365" spans="1:12" s="89" customFormat="1" ht="21.75" customHeight="1">
      <c r="A365" s="57" t="s">
        <v>608</v>
      </c>
      <c r="B365" s="92"/>
      <c r="C365" s="92">
        <v>323550.23</v>
      </c>
      <c r="D365" s="48"/>
      <c r="E365" s="50"/>
      <c r="F365" s="48"/>
      <c r="G365" s="99"/>
      <c r="H365" s="99"/>
      <c r="I365" s="99"/>
      <c r="J365" s="99"/>
      <c r="K365" s="99"/>
      <c r="L365" s="142"/>
    </row>
    <row r="366" spans="1:12" s="89" customFormat="1" ht="21.75" customHeight="1">
      <c r="A366" s="61" t="s">
        <v>669</v>
      </c>
      <c r="B366" s="93"/>
      <c r="C366" s="93">
        <v>99736.71</v>
      </c>
      <c r="D366" s="53"/>
      <c r="E366" s="54"/>
      <c r="F366" s="53"/>
      <c r="G366" s="99"/>
      <c r="H366" s="99"/>
      <c r="I366" s="99"/>
      <c r="J366" s="99"/>
      <c r="K366" s="99"/>
      <c r="L366" s="142"/>
    </row>
    <row r="367" spans="1:12" s="89" customFormat="1" ht="21.75" customHeight="1">
      <c r="A367" s="57" t="s">
        <v>670</v>
      </c>
      <c r="B367" s="92"/>
      <c r="C367" s="92">
        <v>278249.23</v>
      </c>
      <c r="D367" s="48"/>
      <c r="E367" s="50"/>
      <c r="F367" s="48"/>
      <c r="G367" s="99"/>
      <c r="H367" s="99"/>
      <c r="I367" s="99"/>
      <c r="J367" s="99"/>
      <c r="K367" s="99"/>
      <c r="L367" s="142"/>
    </row>
    <row r="368" spans="1:12" s="89" customFormat="1" ht="21.75" customHeight="1">
      <c r="A368" s="57" t="s">
        <v>551</v>
      </c>
      <c r="B368" s="92"/>
      <c r="C368" s="92">
        <v>65643.24</v>
      </c>
      <c r="D368" s="48"/>
      <c r="E368" s="50"/>
      <c r="F368" s="48"/>
      <c r="G368" s="99"/>
      <c r="H368" s="99"/>
      <c r="I368" s="99"/>
      <c r="J368" s="99"/>
      <c r="K368" s="99"/>
      <c r="L368" s="142"/>
    </row>
    <row r="369" spans="1:12" s="89" customFormat="1" ht="21.75" customHeight="1">
      <c r="A369" s="57" t="s">
        <v>609</v>
      </c>
      <c r="B369" s="92"/>
      <c r="C369" s="92">
        <v>52780</v>
      </c>
      <c r="D369" s="48"/>
      <c r="E369" s="50"/>
      <c r="F369" s="48"/>
      <c r="G369" s="99"/>
      <c r="H369" s="99"/>
      <c r="I369" s="99"/>
      <c r="J369" s="99"/>
      <c r="K369" s="99"/>
      <c r="L369" s="142"/>
    </row>
    <row r="370" spans="1:12" s="89" customFormat="1" ht="21.75" customHeight="1">
      <c r="A370" s="57" t="s">
        <v>610</v>
      </c>
      <c r="B370" s="92"/>
      <c r="C370" s="92">
        <v>73892</v>
      </c>
      <c r="D370" s="48"/>
      <c r="E370" s="50"/>
      <c r="F370" s="48"/>
      <c r="G370" s="99"/>
      <c r="H370" s="99"/>
      <c r="I370" s="99"/>
      <c r="J370" s="99"/>
      <c r="K370" s="99"/>
      <c r="L370" s="142"/>
    </row>
    <row r="371" spans="1:12" s="89" customFormat="1" ht="21.75" customHeight="1">
      <c r="A371" s="57" t="s">
        <v>611</v>
      </c>
      <c r="B371" s="92"/>
      <c r="C371" s="92">
        <v>79565.7</v>
      </c>
      <c r="D371" s="48"/>
      <c r="E371" s="50"/>
      <c r="F371" s="48"/>
      <c r="G371" s="99"/>
      <c r="H371" s="99"/>
      <c r="I371" s="99"/>
      <c r="J371" s="99"/>
      <c r="K371" s="99"/>
      <c r="L371" s="142"/>
    </row>
    <row r="372" spans="1:12" s="89" customFormat="1" ht="21.75" customHeight="1">
      <c r="A372" s="57" t="s">
        <v>612</v>
      </c>
      <c r="B372" s="92"/>
      <c r="C372" s="92">
        <v>137767.11</v>
      </c>
      <c r="D372" s="48"/>
      <c r="E372" s="50"/>
      <c r="F372" s="48"/>
      <c r="G372" s="99"/>
      <c r="H372" s="99"/>
      <c r="I372" s="99"/>
      <c r="J372" s="99"/>
      <c r="K372" s="99"/>
      <c r="L372" s="142"/>
    </row>
    <row r="373" spans="1:12" s="89" customFormat="1" ht="21.75" customHeight="1">
      <c r="A373" s="57" t="s">
        <v>613</v>
      </c>
      <c r="B373" s="92"/>
      <c r="C373" s="92">
        <v>22658.61</v>
      </c>
      <c r="D373" s="48"/>
      <c r="E373" s="50"/>
      <c r="F373" s="48"/>
      <c r="G373" s="99"/>
      <c r="H373" s="99"/>
      <c r="I373" s="99"/>
      <c r="J373" s="99"/>
      <c r="K373" s="99"/>
      <c r="L373" s="142"/>
    </row>
    <row r="374" spans="1:12" s="89" customFormat="1" ht="21.75" customHeight="1">
      <c r="A374" s="57" t="s">
        <v>614</v>
      </c>
      <c r="B374" s="92"/>
      <c r="C374" s="92">
        <v>58165.75</v>
      </c>
      <c r="D374" s="48"/>
      <c r="E374" s="50"/>
      <c r="F374" s="48"/>
      <c r="G374" s="99"/>
      <c r="H374" s="99"/>
      <c r="I374" s="99"/>
      <c r="J374" s="99"/>
      <c r="K374" s="99"/>
      <c r="L374" s="142"/>
    </row>
    <row r="375" spans="1:12" s="89" customFormat="1" ht="21.75" customHeight="1">
      <c r="A375" s="57" t="s">
        <v>671</v>
      </c>
      <c r="B375" s="92"/>
      <c r="C375" s="92">
        <v>40752.72</v>
      </c>
      <c r="D375" s="48"/>
      <c r="E375" s="50"/>
      <c r="F375" s="48"/>
      <c r="G375" s="99"/>
      <c r="H375" s="99"/>
      <c r="I375" s="99"/>
      <c r="J375" s="99"/>
      <c r="K375" s="99"/>
      <c r="L375" s="142"/>
    </row>
    <row r="376" spans="1:12" s="89" customFormat="1" ht="21.75" customHeight="1">
      <c r="A376" s="57" t="s">
        <v>672</v>
      </c>
      <c r="B376" s="92"/>
      <c r="C376" s="92">
        <v>2100</v>
      </c>
      <c r="D376" s="48"/>
      <c r="E376" s="50"/>
      <c r="F376" s="48"/>
      <c r="G376" s="99"/>
      <c r="H376" s="99"/>
      <c r="I376" s="99"/>
      <c r="J376" s="99"/>
      <c r="K376" s="99"/>
      <c r="L376" s="142"/>
    </row>
    <row r="377" spans="1:12" s="89" customFormat="1" ht="21.75" customHeight="1">
      <c r="A377" s="57" t="s">
        <v>673</v>
      </c>
      <c r="B377" s="92"/>
      <c r="C377" s="92">
        <v>70462.8</v>
      </c>
      <c r="D377" s="48"/>
      <c r="E377" s="50"/>
      <c r="F377" s="48"/>
      <c r="G377" s="99"/>
      <c r="H377" s="99"/>
      <c r="I377" s="99"/>
      <c r="J377" s="99"/>
      <c r="K377" s="99"/>
      <c r="L377" s="142"/>
    </row>
    <row r="378" spans="1:12" s="89" customFormat="1" ht="21.75" customHeight="1">
      <c r="A378" s="57" t="s">
        <v>674</v>
      </c>
      <c r="B378" s="92"/>
      <c r="C378" s="92">
        <v>1333.5</v>
      </c>
      <c r="D378" s="48"/>
      <c r="E378" s="50"/>
      <c r="F378" s="48"/>
      <c r="G378" s="99"/>
      <c r="H378" s="99"/>
      <c r="I378" s="99"/>
      <c r="J378" s="99"/>
      <c r="K378" s="99"/>
      <c r="L378" s="142"/>
    </row>
    <row r="379" spans="1:12" s="89" customFormat="1" ht="21.75" customHeight="1">
      <c r="A379" s="57" t="s">
        <v>675</v>
      </c>
      <c r="B379" s="92"/>
      <c r="C379" s="92">
        <v>67671.3</v>
      </c>
      <c r="D379" s="48"/>
      <c r="E379" s="50"/>
      <c r="F379" s="48"/>
      <c r="G379" s="99"/>
      <c r="H379" s="99"/>
      <c r="I379" s="99"/>
      <c r="J379" s="99"/>
      <c r="K379" s="99"/>
      <c r="L379" s="142"/>
    </row>
    <row r="380" spans="1:12" s="89" customFormat="1" ht="21.75" customHeight="1">
      <c r="A380" s="57" t="s">
        <v>676</v>
      </c>
      <c r="B380" s="92"/>
      <c r="C380" s="92">
        <v>8195.25</v>
      </c>
      <c r="D380" s="48"/>
      <c r="E380" s="50"/>
      <c r="F380" s="48"/>
      <c r="G380" s="99"/>
      <c r="H380" s="99"/>
      <c r="I380" s="99"/>
      <c r="J380" s="99"/>
      <c r="K380" s="99"/>
      <c r="L380" s="142"/>
    </row>
    <row r="381" spans="1:12" s="89" customFormat="1" ht="21.75" customHeight="1">
      <c r="A381" s="57" t="s">
        <v>677</v>
      </c>
      <c r="B381" s="92"/>
      <c r="C381" s="92">
        <v>32296.22</v>
      </c>
      <c r="D381" s="48"/>
      <c r="E381" s="50"/>
      <c r="F381" s="48"/>
      <c r="G381" s="99"/>
      <c r="H381" s="99"/>
      <c r="I381" s="99"/>
      <c r="J381" s="99"/>
      <c r="K381" s="99"/>
      <c r="L381" s="142"/>
    </row>
    <row r="382" spans="1:12" s="127" customFormat="1" ht="30" customHeight="1">
      <c r="A382" s="174" t="s">
        <v>101</v>
      </c>
      <c r="B382" s="166">
        <f>SUM(B337)</f>
        <v>10788319.01</v>
      </c>
      <c r="C382" s="166">
        <f>SUM(C337)</f>
        <v>4004921.94</v>
      </c>
      <c r="D382" s="167">
        <f>B382-C382</f>
        <v>6783397.07</v>
      </c>
      <c r="E382" s="168">
        <f>C382/B382*100</f>
        <v>37.12276153761975</v>
      </c>
      <c r="F382" s="167">
        <f>SUM(F337:F337)</f>
        <v>5849328.61</v>
      </c>
      <c r="G382" s="26"/>
      <c r="H382" s="26"/>
      <c r="I382" s="26"/>
      <c r="J382" s="26"/>
      <c r="K382" s="26"/>
      <c r="L382" s="100"/>
    </row>
    <row r="383" spans="1:12" s="127" customFormat="1" ht="34.5" customHeight="1">
      <c r="A383" s="195" t="s">
        <v>128</v>
      </c>
      <c r="B383" s="196">
        <f>SUM(B382)</f>
        <v>10788319.01</v>
      </c>
      <c r="C383" s="196">
        <f>SUM(C382)</f>
        <v>4004921.94</v>
      </c>
      <c r="D383" s="197">
        <f>B383-C383</f>
        <v>6783397.07</v>
      </c>
      <c r="E383" s="198">
        <f>C383/B383*100</f>
        <v>37.12276153761975</v>
      </c>
      <c r="F383" s="197">
        <f>F382</f>
        <v>5849328.61</v>
      </c>
      <c r="G383" s="26"/>
      <c r="H383" s="26"/>
      <c r="I383" s="26"/>
      <c r="J383" s="26"/>
      <c r="K383" s="26"/>
      <c r="L383" s="100"/>
    </row>
    <row r="384" spans="1:12" s="130" customFormat="1" ht="27" customHeight="1">
      <c r="A384" s="203" t="s">
        <v>47</v>
      </c>
      <c r="B384" s="204">
        <f>SUM(B123,B132,B149,B157,B167,B175,B179,B183,B188,B199,B207,B211,B239,B263,B325,B330,B335,B383)</f>
        <v>114540363.4</v>
      </c>
      <c r="C384" s="204">
        <f>SUM(C123,C132,C149,C157,C167,C175,C179,C183,C188,C199,C207,C211,C239,C263,C325,C330,C335,C383)</f>
        <v>59538655.08</v>
      </c>
      <c r="D384" s="218">
        <f>B384-C384</f>
        <v>55001708.32000001</v>
      </c>
      <c r="E384" s="198">
        <f>C384/B384*100</f>
        <v>51.980501294620474</v>
      </c>
      <c r="F384" s="197">
        <f>SUM(F123,F132,F149,F157,F167,F175,F179,F183,F188,F199,F207,F211,F239,F263,F325,F330,F335,F383)</f>
        <v>56722866.809999995</v>
      </c>
      <c r="G384" s="100"/>
      <c r="H384" s="100"/>
      <c r="I384" s="100"/>
      <c r="J384" s="100"/>
      <c r="K384" s="100"/>
      <c r="L384" s="159"/>
    </row>
    <row r="385" spans="1:12" s="261" customFormat="1" ht="15" customHeight="1">
      <c r="A385" s="255"/>
      <c r="B385" s="256" t="s">
        <v>107</v>
      </c>
      <c r="C385" s="256" t="s">
        <v>107</v>
      </c>
      <c r="D385" s="257" t="s">
        <v>107</v>
      </c>
      <c r="E385" s="258"/>
      <c r="F385" s="257" t="s">
        <v>107</v>
      </c>
      <c r="G385" s="260"/>
      <c r="H385" s="260"/>
      <c r="I385" s="260"/>
      <c r="J385" s="260"/>
      <c r="K385" s="260"/>
      <c r="L385" s="260"/>
    </row>
    <row r="386" spans="1:12" s="261" customFormat="1" ht="15" customHeight="1">
      <c r="A386" s="262"/>
      <c r="B386" s="263">
        <f>SUM(B123,B149,B157,B167,B175,B199)</f>
        <v>3920000</v>
      </c>
      <c r="C386" s="263">
        <f>SUM(C123,C149,C157,C167,C175,C199)</f>
        <v>2711218.3200000008</v>
      </c>
      <c r="D386" s="264">
        <f>B386-C386</f>
        <v>1208781.6799999992</v>
      </c>
      <c r="E386" s="265">
        <f>C386/B386*100</f>
        <v>69.16373265306125</v>
      </c>
      <c r="F386" s="264">
        <f>SUM(F123,F149,F157,F167,F175,F199)</f>
        <v>3083864.0899999994</v>
      </c>
      <c r="G386" s="260"/>
      <c r="H386" s="260"/>
      <c r="I386" s="260"/>
      <c r="J386" s="260"/>
      <c r="K386" s="260"/>
      <c r="L386" s="260"/>
    </row>
    <row r="387" spans="1:12" s="261" customFormat="1" ht="12.75" customHeight="1">
      <c r="A387" s="262"/>
      <c r="B387" s="267" t="s">
        <v>295</v>
      </c>
      <c r="C387" s="267" t="s">
        <v>295</v>
      </c>
      <c r="D387" s="268" t="s">
        <v>295</v>
      </c>
      <c r="E387" s="265"/>
      <c r="F387" s="268" t="s">
        <v>295</v>
      </c>
      <c r="G387" s="260"/>
      <c r="H387" s="260"/>
      <c r="I387" s="260"/>
      <c r="J387" s="260"/>
      <c r="K387" s="260"/>
      <c r="L387" s="260"/>
    </row>
    <row r="388" spans="1:12" s="261" customFormat="1" ht="15" customHeight="1">
      <c r="A388" s="304"/>
      <c r="B388" s="275">
        <f>SUM(B185,B211,B241,B253,B265,B298,B327,B332)</f>
        <v>4435000</v>
      </c>
      <c r="C388" s="275">
        <f>SUM(C185,C211,C241,C253,C265,C298,C327,C332)</f>
        <v>1637868.12</v>
      </c>
      <c r="D388" s="276">
        <f>B388-C388</f>
        <v>2797131.88</v>
      </c>
      <c r="E388" s="277">
        <f>C388/B388*100</f>
        <v>36.930510033821875</v>
      </c>
      <c r="F388" s="276">
        <f>SUM(F185,F211,F241,F253,F265,F298,F327,F332)</f>
        <v>1391776.0200000003</v>
      </c>
      <c r="G388" s="260"/>
      <c r="H388" s="260"/>
      <c r="I388" s="260"/>
      <c r="J388" s="260"/>
      <c r="K388" s="260"/>
      <c r="L388" s="260"/>
    </row>
    <row r="389" spans="1:12" s="261" customFormat="1" ht="15" customHeight="1">
      <c r="A389" s="269"/>
      <c r="B389" s="267" t="s">
        <v>108</v>
      </c>
      <c r="C389" s="267" t="s">
        <v>108</v>
      </c>
      <c r="D389" s="268" t="s">
        <v>108</v>
      </c>
      <c r="E389" s="302"/>
      <c r="F389" s="268" t="s">
        <v>108</v>
      </c>
      <c r="G389" s="260"/>
      <c r="H389" s="260"/>
      <c r="I389" s="260"/>
      <c r="J389" s="260"/>
      <c r="K389" s="260"/>
      <c r="L389" s="260"/>
    </row>
    <row r="390" spans="1:12" s="261" customFormat="1" ht="15" customHeight="1">
      <c r="A390" s="269"/>
      <c r="B390" s="263">
        <f>SUM(B179,B183,B186,B248,B258,B281,B311,B328,B333)</f>
        <v>31333000</v>
      </c>
      <c r="C390" s="263">
        <f>SUM(C179,C183,C186,C248,C258,C281,C311,C328,C333)</f>
        <v>10553943.36</v>
      </c>
      <c r="D390" s="264">
        <f>B390-C390</f>
        <v>20779056.64</v>
      </c>
      <c r="E390" s="265">
        <f>C390/B390*100</f>
        <v>33.68315628889669</v>
      </c>
      <c r="F390" s="264">
        <f>SUM(F179,F183,F186,F248,F258,F281,F311,F328,F333)</f>
        <v>11526732.520000001</v>
      </c>
      <c r="G390" s="260"/>
      <c r="H390" s="260"/>
      <c r="I390" s="260"/>
      <c r="J390" s="260"/>
      <c r="K390" s="260"/>
      <c r="L390" s="260"/>
    </row>
    <row r="391" spans="1:12" s="261" customFormat="1" ht="15" customHeight="1">
      <c r="A391" s="262"/>
      <c r="B391" s="267" t="s">
        <v>137</v>
      </c>
      <c r="C391" s="267" t="s">
        <v>137</v>
      </c>
      <c r="D391" s="268" t="s">
        <v>137</v>
      </c>
      <c r="E391" s="265"/>
      <c r="F391" s="268" t="s">
        <v>137</v>
      </c>
      <c r="G391" s="260"/>
      <c r="H391" s="260"/>
      <c r="I391" s="260"/>
      <c r="J391" s="260"/>
      <c r="K391" s="260"/>
      <c r="L391" s="260"/>
    </row>
    <row r="392" spans="1:12" s="261" customFormat="1" ht="15" customHeight="1">
      <c r="A392" s="262"/>
      <c r="B392" s="267" t="s">
        <v>505</v>
      </c>
      <c r="C392" s="267"/>
      <c r="D392" s="268"/>
      <c r="E392" s="265"/>
      <c r="F392" s="268"/>
      <c r="G392" s="260"/>
      <c r="H392" s="260"/>
      <c r="I392" s="260"/>
      <c r="J392" s="260"/>
      <c r="K392" s="260"/>
      <c r="L392" s="260"/>
    </row>
    <row r="393" spans="1:12" s="271" customFormat="1" ht="15" customHeight="1">
      <c r="A393" s="262"/>
      <c r="B393" s="263">
        <f>SUM(B229,B235)</f>
        <v>51730.26</v>
      </c>
      <c r="C393" s="263">
        <f>SUM(C239)</f>
        <v>85705.69</v>
      </c>
      <c r="D393" s="264">
        <f>B393+B395-C393</f>
        <v>116024.57</v>
      </c>
      <c r="E393" s="265">
        <f>SUM(C393/(B393+B395)*100)</f>
        <v>42.485291993377686</v>
      </c>
      <c r="F393" s="264">
        <f>SUM(F239)</f>
        <v>181132.78</v>
      </c>
      <c r="G393" s="270"/>
      <c r="H393" s="270"/>
      <c r="I393" s="270"/>
      <c r="J393" s="270"/>
      <c r="K393" s="270"/>
      <c r="L393" s="270"/>
    </row>
    <row r="394" spans="1:12" s="271" customFormat="1" ht="15" customHeight="1">
      <c r="A394" s="262"/>
      <c r="B394" s="267" t="s">
        <v>507</v>
      </c>
      <c r="C394" s="263"/>
      <c r="D394" s="264"/>
      <c r="E394" s="272"/>
      <c r="F394" s="264"/>
      <c r="G394" s="270"/>
      <c r="H394" s="270"/>
      <c r="I394" s="270"/>
      <c r="J394" s="270"/>
      <c r="K394" s="270"/>
      <c r="L394" s="270"/>
    </row>
    <row r="395" spans="1:12" s="271" customFormat="1" ht="15" customHeight="1">
      <c r="A395" s="262"/>
      <c r="B395" s="263">
        <f>SUM(B216,B224,B227,B233)</f>
        <v>150000</v>
      </c>
      <c r="C395" s="263"/>
      <c r="D395" s="264"/>
      <c r="E395" s="272"/>
      <c r="F395" s="264"/>
      <c r="G395" s="270"/>
      <c r="H395" s="270"/>
      <c r="I395" s="270"/>
      <c r="J395" s="270"/>
      <c r="K395" s="270"/>
      <c r="L395" s="270"/>
    </row>
    <row r="396" spans="1:12" s="261" customFormat="1" ht="15" customHeight="1">
      <c r="A396" s="262"/>
      <c r="B396" s="267" t="s">
        <v>293</v>
      </c>
      <c r="C396" s="267" t="s">
        <v>293</v>
      </c>
      <c r="D396" s="268" t="s">
        <v>293</v>
      </c>
      <c r="E396" s="265"/>
      <c r="F396" s="268" t="s">
        <v>293</v>
      </c>
      <c r="G396" s="260"/>
      <c r="H396" s="260"/>
      <c r="I396" s="260"/>
      <c r="J396" s="260"/>
      <c r="K396" s="260"/>
      <c r="L396" s="260"/>
    </row>
    <row r="397" spans="1:12" s="261" customFormat="1" ht="15" customHeight="1">
      <c r="A397" s="262"/>
      <c r="B397" s="263">
        <f>SUM(B207)</f>
        <v>0</v>
      </c>
      <c r="C397" s="263">
        <f>SUM(C207)</f>
        <v>0</v>
      </c>
      <c r="D397" s="264">
        <f>SUM(D207)</f>
        <v>0</v>
      </c>
      <c r="E397" s="265"/>
      <c r="F397" s="264">
        <f>SUM(F207)</f>
        <v>97340.25</v>
      </c>
      <c r="G397" s="260"/>
      <c r="H397" s="260"/>
      <c r="I397" s="260"/>
      <c r="J397" s="260"/>
      <c r="K397" s="260"/>
      <c r="L397" s="260"/>
    </row>
    <row r="398" spans="1:12" s="261" customFormat="1" ht="15" customHeight="1">
      <c r="A398" s="273"/>
      <c r="B398" s="267" t="s">
        <v>109</v>
      </c>
      <c r="C398" s="267" t="s">
        <v>109</v>
      </c>
      <c r="D398" s="268" t="s">
        <v>109</v>
      </c>
      <c r="E398" s="265"/>
      <c r="F398" s="268" t="s">
        <v>109</v>
      </c>
      <c r="G398" s="260"/>
      <c r="H398" s="260"/>
      <c r="I398" s="260"/>
      <c r="J398" s="260"/>
      <c r="K398" s="260"/>
      <c r="L398" s="260"/>
    </row>
    <row r="399" spans="1:12" s="261" customFormat="1" ht="15" customHeight="1">
      <c r="A399" s="273"/>
      <c r="B399" s="263">
        <f>SUM(B339,B127)</f>
        <v>65479082</v>
      </c>
      <c r="C399" s="263">
        <f>SUM(C383,C125)</f>
        <v>44549919.589999996</v>
      </c>
      <c r="D399" s="264">
        <f>B399+B402-C399</f>
        <v>30100713.550000004</v>
      </c>
      <c r="E399" s="265">
        <f>SUM(C399/(B399+B402)*100)</f>
        <v>59.67788579428517</v>
      </c>
      <c r="F399" s="264">
        <f>SUM(F383,F125)</f>
        <v>40442021.15</v>
      </c>
      <c r="G399" s="260"/>
      <c r="H399" s="260"/>
      <c r="I399" s="260"/>
      <c r="J399" s="260"/>
      <c r="K399" s="260"/>
      <c r="L399" s="260"/>
    </row>
    <row r="400" spans="1:12" s="261" customFormat="1" ht="15" customHeight="1">
      <c r="A400" s="273"/>
      <c r="B400" s="267" t="s">
        <v>110</v>
      </c>
      <c r="C400" s="267"/>
      <c r="D400" s="268"/>
      <c r="E400" s="265"/>
      <c r="F400" s="268"/>
      <c r="G400" s="260"/>
      <c r="H400" s="260"/>
      <c r="I400" s="260"/>
      <c r="J400" s="260"/>
      <c r="K400" s="260"/>
      <c r="L400" s="260"/>
    </row>
    <row r="401" spans="1:12" s="261" customFormat="1" ht="15" customHeight="1">
      <c r="A401" s="273"/>
      <c r="B401" s="267" t="s">
        <v>506</v>
      </c>
      <c r="C401" s="267"/>
      <c r="D401" s="268"/>
      <c r="E401" s="265"/>
      <c r="F401" s="268"/>
      <c r="G401" s="260"/>
      <c r="H401" s="260"/>
      <c r="I401" s="260"/>
      <c r="J401" s="260"/>
      <c r="K401" s="260"/>
      <c r="L401" s="260"/>
    </row>
    <row r="402" spans="1:12" s="261" customFormat="1" ht="15" customHeight="1">
      <c r="A402" s="274"/>
      <c r="B402" s="275">
        <f>SUM(B130,B341)</f>
        <v>9171551.14</v>
      </c>
      <c r="C402" s="275"/>
      <c r="D402" s="276"/>
      <c r="E402" s="277"/>
      <c r="F402" s="276"/>
      <c r="G402" s="260"/>
      <c r="H402" s="260"/>
      <c r="I402" s="260"/>
      <c r="J402" s="260"/>
      <c r="K402" s="260"/>
      <c r="L402" s="260"/>
    </row>
    <row r="403" spans="2:11" ht="15.75">
      <c r="B403" s="3"/>
      <c r="G403" s="100"/>
      <c r="H403" s="100"/>
      <c r="I403" s="100"/>
      <c r="J403" s="100"/>
      <c r="K403" s="100"/>
    </row>
    <row r="404" spans="1:11" s="159" customFormat="1" ht="15.75">
      <c r="A404" s="244"/>
      <c r="B404" s="106">
        <f>SUM(B386+B388+B390+B393+B395+B397+B399+B402)</f>
        <v>114540363.39999999</v>
      </c>
      <c r="C404" s="106">
        <f>SUM(C386+C388+C390+C393+C395+C397+C399+C402)</f>
        <v>59538655.08</v>
      </c>
      <c r="D404" s="106">
        <f>SUM(D386+D388+D390+D393+D395+D397+D399+D402)</f>
        <v>55001708.32000001</v>
      </c>
      <c r="E404" s="303"/>
      <c r="F404" s="106">
        <f>SUM(F386+F388+F390+F393+F395+F397+F399+F402)</f>
        <v>56722866.81</v>
      </c>
      <c r="G404" s="100"/>
      <c r="H404" s="100"/>
      <c r="I404" s="100"/>
      <c r="J404" s="100"/>
      <c r="K404" s="100"/>
    </row>
    <row r="405" spans="1:11" s="159" customFormat="1" ht="15.75">
      <c r="A405" s="244"/>
      <c r="B405" s="3"/>
      <c r="C405" s="2"/>
      <c r="D405" s="2"/>
      <c r="E405" s="245"/>
      <c r="F405" s="246"/>
      <c r="G405" s="100"/>
      <c r="H405" s="100"/>
      <c r="I405" s="100"/>
      <c r="J405" s="100"/>
      <c r="K405" s="100"/>
    </row>
    <row r="406" spans="1:11" s="159" customFormat="1" ht="15.75">
      <c r="A406" s="244"/>
      <c r="B406" s="3"/>
      <c r="C406" s="2"/>
      <c r="D406" s="2"/>
      <c r="E406" s="245"/>
      <c r="F406" s="246"/>
      <c r="G406" s="100"/>
      <c r="H406" s="100"/>
      <c r="I406" s="100"/>
      <c r="J406" s="100"/>
      <c r="K406" s="100"/>
    </row>
    <row r="407" spans="1:11" s="159" customFormat="1" ht="15.75">
      <c r="A407" s="244"/>
      <c r="B407" s="106"/>
      <c r="C407" s="2"/>
      <c r="D407" s="2"/>
      <c r="E407" s="245"/>
      <c r="F407" s="246"/>
      <c r="G407" s="100"/>
      <c r="H407" s="100"/>
      <c r="I407" s="100"/>
      <c r="J407" s="100"/>
      <c r="K407" s="100"/>
    </row>
    <row r="408" spans="1:11" s="159" customFormat="1" ht="15.75">
      <c r="A408" s="244"/>
      <c r="B408" s="3"/>
      <c r="C408" s="2"/>
      <c r="D408" s="2"/>
      <c r="E408" s="245"/>
      <c r="F408" s="246"/>
      <c r="G408" s="100"/>
      <c r="H408" s="100"/>
      <c r="I408" s="100"/>
      <c r="J408" s="100"/>
      <c r="K408" s="100"/>
    </row>
    <row r="409" spans="1:11" s="159" customFormat="1" ht="15.75">
      <c r="A409" s="244"/>
      <c r="B409" s="3"/>
      <c r="C409" s="2"/>
      <c r="D409" s="2"/>
      <c r="E409" s="245"/>
      <c r="F409" s="246"/>
      <c r="G409" s="100"/>
      <c r="H409" s="100"/>
      <c r="I409" s="100"/>
      <c r="J409" s="100"/>
      <c r="K409" s="100"/>
    </row>
    <row r="410" spans="1:11" s="159" customFormat="1" ht="15.75">
      <c r="A410" s="244"/>
      <c r="B410" s="3"/>
      <c r="C410" s="2"/>
      <c r="D410" s="2"/>
      <c r="E410" s="245"/>
      <c r="F410" s="246"/>
      <c r="G410" s="100"/>
      <c r="H410" s="100"/>
      <c r="I410" s="100"/>
      <c r="J410" s="100"/>
      <c r="K410" s="100"/>
    </row>
    <row r="411" spans="1:11" s="159" customFormat="1" ht="15.75">
      <c r="A411" s="244"/>
      <c r="B411" s="3"/>
      <c r="C411" s="2"/>
      <c r="D411" s="2"/>
      <c r="E411" s="245"/>
      <c r="F411" s="246"/>
      <c r="G411" s="100"/>
      <c r="H411" s="100"/>
      <c r="I411" s="100"/>
      <c r="J411" s="100"/>
      <c r="K411" s="100"/>
    </row>
    <row r="412" spans="1:11" s="159" customFormat="1" ht="15.75">
      <c r="A412" s="244"/>
      <c r="B412" s="3"/>
      <c r="C412" s="2"/>
      <c r="D412" s="2"/>
      <c r="E412" s="245"/>
      <c r="F412" s="246"/>
      <c r="G412" s="100"/>
      <c r="H412" s="100"/>
      <c r="I412" s="100"/>
      <c r="J412" s="100"/>
      <c r="K412" s="100"/>
    </row>
    <row r="413" spans="1:11" s="159" customFormat="1" ht="15.75">
      <c r="A413" s="244"/>
      <c r="B413" s="3"/>
      <c r="C413" s="2"/>
      <c r="D413" s="2"/>
      <c r="E413" s="245"/>
      <c r="F413" s="246"/>
      <c r="G413" s="100"/>
      <c r="H413" s="100"/>
      <c r="I413" s="100"/>
      <c r="J413" s="100"/>
      <c r="K413" s="100"/>
    </row>
    <row r="414" spans="1:11" s="159" customFormat="1" ht="15.75">
      <c r="A414" s="244"/>
      <c r="B414" s="3"/>
      <c r="C414" s="2"/>
      <c r="D414" s="2"/>
      <c r="E414" s="245"/>
      <c r="F414" s="246"/>
      <c r="G414" s="100"/>
      <c r="H414" s="100"/>
      <c r="I414" s="100"/>
      <c r="J414" s="100"/>
      <c r="K414" s="100"/>
    </row>
    <row r="415" spans="1:11" s="159" customFormat="1" ht="15.75">
      <c r="A415" s="244"/>
      <c r="B415" s="3"/>
      <c r="C415" s="2"/>
      <c r="D415" s="2"/>
      <c r="E415" s="245"/>
      <c r="F415" s="246"/>
      <c r="G415" s="100"/>
      <c r="H415" s="100"/>
      <c r="I415" s="100"/>
      <c r="J415" s="100"/>
      <c r="K415" s="100"/>
    </row>
    <row r="416" spans="1:11" s="159" customFormat="1" ht="15.75">
      <c r="A416" s="244"/>
      <c r="B416" s="3"/>
      <c r="C416" s="2"/>
      <c r="D416" s="2"/>
      <c r="E416" s="245"/>
      <c r="F416" s="246"/>
      <c r="G416" s="100"/>
      <c r="H416" s="100"/>
      <c r="I416" s="100"/>
      <c r="J416" s="100"/>
      <c r="K416" s="100"/>
    </row>
    <row r="417" spans="1:11" s="159" customFormat="1" ht="15.75">
      <c r="A417" s="244"/>
      <c r="B417" s="3"/>
      <c r="C417" s="2"/>
      <c r="D417" s="2"/>
      <c r="E417" s="245"/>
      <c r="F417" s="246"/>
      <c r="G417" s="100"/>
      <c r="H417" s="100"/>
      <c r="I417" s="100"/>
      <c r="J417" s="100"/>
      <c r="K417" s="100"/>
    </row>
    <row r="418" spans="1:11" s="159" customFormat="1" ht="15.75">
      <c r="A418" s="244"/>
      <c r="B418" s="3"/>
      <c r="C418" s="2"/>
      <c r="D418" s="2"/>
      <c r="E418" s="245"/>
      <c r="F418" s="246"/>
      <c r="G418" s="100"/>
      <c r="H418" s="100"/>
      <c r="I418" s="100"/>
      <c r="J418" s="100"/>
      <c r="K418" s="100"/>
    </row>
    <row r="419" spans="1:11" s="159" customFormat="1" ht="15.75">
      <c r="A419" s="244"/>
      <c r="B419" s="3"/>
      <c r="C419" s="2"/>
      <c r="D419" s="2"/>
      <c r="E419" s="245"/>
      <c r="F419" s="246"/>
      <c r="G419" s="100"/>
      <c r="H419" s="100"/>
      <c r="I419" s="100"/>
      <c r="J419" s="100"/>
      <c r="K419" s="100"/>
    </row>
    <row r="420" spans="1:11" s="159" customFormat="1" ht="15.75">
      <c r="A420" s="244"/>
      <c r="B420" s="3"/>
      <c r="C420" s="2"/>
      <c r="D420" s="2"/>
      <c r="E420" s="245"/>
      <c r="F420" s="246"/>
      <c r="G420" s="100"/>
      <c r="H420" s="100"/>
      <c r="I420" s="100"/>
      <c r="J420" s="100"/>
      <c r="K420" s="100"/>
    </row>
    <row r="421" spans="1:11" s="159" customFormat="1" ht="15.75">
      <c r="A421" s="244"/>
      <c r="B421" s="3"/>
      <c r="C421" s="2"/>
      <c r="D421" s="2"/>
      <c r="E421" s="245"/>
      <c r="F421" s="246"/>
      <c r="G421" s="100"/>
      <c r="H421" s="100"/>
      <c r="I421" s="100"/>
      <c r="J421" s="100"/>
      <c r="K421" s="100"/>
    </row>
    <row r="422" spans="1:11" s="159" customFormat="1" ht="15.75">
      <c r="A422" s="244"/>
      <c r="B422" s="3"/>
      <c r="C422" s="2"/>
      <c r="D422" s="2"/>
      <c r="E422" s="245"/>
      <c r="F422" s="246"/>
      <c r="G422" s="100"/>
      <c r="H422" s="100"/>
      <c r="I422" s="100"/>
      <c r="J422" s="100"/>
      <c r="K422" s="100"/>
    </row>
    <row r="423" spans="1:11" s="159" customFormat="1" ht="15.75">
      <c r="A423" s="244"/>
      <c r="B423" s="3"/>
      <c r="C423" s="2"/>
      <c r="D423" s="2"/>
      <c r="E423" s="245"/>
      <c r="F423" s="246"/>
      <c r="G423" s="100"/>
      <c r="H423" s="100"/>
      <c r="I423" s="100"/>
      <c r="J423" s="100"/>
      <c r="K423" s="100"/>
    </row>
    <row r="424" spans="1:11" s="159" customFormat="1" ht="15.75">
      <c r="A424" s="244"/>
      <c r="B424" s="3"/>
      <c r="C424" s="2"/>
      <c r="D424" s="2"/>
      <c r="E424" s="245"/>
      <c r="F424" s="246"/>
      <c r="G424" s="100"/>
      <c r="H424" s="100"/>
      <c r="I424" s="100"/>
      <c r="J424" s="100"/>
      <c r="K424" s="100"/>
    </row>
    <row r="425" spans="1:11" s="159" customFormat="1" ht="15.75">
      <c r="A425" s="244"/>
      <c r="B425" s="3"/>
      <c r="C425" s="2"/>
      <c r="D425" s="2"/>
      <c r="E425" s="245"/>
      <c r="F425" s="246"/>
      <c r="G425" s="100"/>
      <c r="H425" s="100"/>
      <c r="I425" s="100"/>
      <c r="J425" s="100"/>
      <c r="K425" s="100"/>
    </row>
    <row r="426" spans="1:11" s="159" customFormat="1" ht="15.75">
      <c r="A426" s="244"/>
      <c r="B426" s="3"/>
      <c r="C426" s="2"/>
      <c r="D426" s="2"/>
      <c r="E426" s="245"/>
      <c r="F426" s="246"/>
      <c r="G426" s="100"/>
      <c r="H426" s="100"/>
      <c r="I426" s="100"/>
      <c r="J426" s="100"/>
      <c r="K426" s="100"/>
    </row>
    <row r="427" spans="1:11" s="159" customFormat="1" ht="15.75">
      <c r="A427" s="244"/>
      <c r="B427" s="3"/>
      <c r="C427" s="2"/>
      <c r="D427" s="2"/>
      <c r="E427" s="245"/>
      <c r="F427" s="246"/>
      <c r="G427" s="100"/>
      <c r="H427" s="100"/>
      <c r="I427" s="100"/>
      <c r="J427" s="100"/>
      <c r="K427" s="100"/>
    </row>
    <row r="428" spans="1:11" s="159" customFormat="1" ht="15.75">
      <c r="A428" s="244"/>
      <c r="B428" s="3"/>
      <c r="C428" s="2"/>
      <c r="D428" s="2"/>
      <c r="E428" s="245"/>
      <c r="F428" s="246"/>
      <c r="G428" s="100"/>
      <c r="H428" s="100"/>
      <c r="I428" s="100"/>
      <c r="J428" s="100"/>
      <c r="K428" s="100"/>
    </row>
    <row r="429" spans="1:11" s="159" customFormat="1" ht="15.75">
      <c r="A429" s="244"/>
      <c r="B429" s="3"/>
      <c r="C429" s="2"/>
      <c r="D429" s="2"/>
      <c r="E429" s="245"/>
      <c r="F429" s="246"/>
      <c r="G429" s="100"/>
      <c r="H429" s="100"/>
      <c r="I429" s="100"/>
      <c r="J429" s="100"/>
      <c r="K429" s="100"/>
    </row>
    <row r="430" spans="1:11" s="159" customFormat="1" ht="15.75">
      <c r="A430" s="244"/>
      <c r="B430" s="3"/>
      <c r="C430" s="2"/>
      <c r="D430" s="2"/>
      <c r="E430" s="245"/>
      <c r="F430" s="246"/>
      <c r="G430" s="100"/>
      <c r="H430" s="100"/>
      <c r="I430" s="100"/>
      <c r="J430" s="100"/>
      <c r="K430" s="100"/>
    </row>
    <row r="431" spans="1:11" s="159" customFormat="1" ht="15.75">
      <c r="A431" s="244"/>
      <c r="B431" s="3"/>
      <c r="C431" s="2"/>
      <c r="D431" s="2"/>
      <c r="E431" s="245"/>
      <c r="F431" s="246"/>
      <c r="G431" s="100"/>
      <c r="H431" s="100"/>
      <c r="I431" s="100"/>
      <c r="J431" s="100"/>
      <c r="K431" s="100"/>
    </row>
    <row r="432" spans="1:11" s="159" customFormat="1" ht="15.75">
      <c r="A432" s="244"/>
      <c r="B432" s="3"/>
      <c r="C432" s="2"/>
      <c r="D432" s="2"/>
      <c r="E432" s="245"/>
      <c r="F432" s="246"/>
      <c r="G432" s="100"/>
      <c r="H432" s="100"/>
      <c r="I432" s="100"/>
      <c r="J432" s="100"/>
      <c r="K432" s="100"/>
    </row>
    <row r="433" spans="1:11" s="159" customFormat="1" ht="15.75">
      <c r="A433" s="244"/>
      <c r="B433" s="3"/>
      <c r="C433" s="2"/>
      <c r="D433" s="2"/>
      <c r="E433" s="245"/>
      <c r="F433" s="246"/>
      <c r="G433" s="100"/>
      <c r="H433" s="100"/>
      <c r="I433" s="100"/>
      <c r="J433" s="100"/>
      <c r="K433" s="100"/>
    </row>
    <row r="434" spans="1:11" s="159" customFormat="1" ht="15.75">
      <c r="A434" s="244"/>
      <c r="B434" s="3"/>
      <c r="C434" s="2"/>
      <c r="D434" s="2"/>
      <c r="E434" s="245"/>
      <c r="F434" s="246"/>
      <c r="G434" s="100"/>
      <c r="H434" s="100"/>
      <c r="I434" s="100"/>
      <c r="J434" s="100"/>
      <c r="K434" s="100"/>
    </row>
    <row r="435" spans="1:6" s="159" customFormat="1" ht="15.75">
      <c r="A435" s="244"/>
      <c r="B435" s="3"/>
      <c r="C435" s="2"/>
      <c r="D435" s="2"/>
      <c r="E435" s="245"/>
      <c r="F435" s="246"/>
    </row>
    <row r="436" spans="1:12" s="68" customFormat="1" ht="15.75">
      <c r="A436" s="244"/>
      <c r="B436" s="3"/>
      <c r="C436" s="2"/>
      <c r="D436" s="2"/>
      <c r="E436" s="245"/>
      <c r="F436" s="246"/>
      <c r="G436" s="159"/>
      <c r="H436" s="159"/>
      <c r="I436" s="159"/>
      <c r="J436" s="159"/>
      <c r="K436" s="159"/>
      <c r="L436" s="159"/>
    </row>
    <row r="437" spans="1:12" s="68" customFormat="1" ht="15.75">
      <c r="A437" s="244"/>
      <c r="B437" s="3"/>
      <c r="C437" s="2"/>
      <c r="D437" s="2"/>
      <c r="E437" s="245"/>
      <c r="F437" s="246"/>
      <c r="G437" s="159"/>
      <c r="H437" s="159"/>
      <c r="I437" s="159"/>
      <c r="J437" s="159"/>
      <c r="K437" s="159"/>
      <c r="L437" s="159"/>
    </row>
    <row r="438" spans="1:12" s="68" customFormat="1" ht="15.75">
      <c r="A438" s="244"/>
      <c r="B438" s="3"/>
      <c r="C438" s="2"/>
      <c r="D438" s="2"/>
      <c r="E438" s="245"/>
      <c r="F438" s="246"/>
      <c r="G438" s="159"/>
      <c r="H438" s="159"/>
      <c r="I438" s="159"/>
      <c r="J438" s="159"/>
      <c r="K438" s="159"/>
      <c r="L438" s="159"/>
    </row>
    <row r="439" spans="1:12" s="68" customFormat="1" ht="15.75">
      <c r="A439" s="244"/>
      <c r="B439" s="3"/>
      <c r="C439" s="2"/>
      <c r="D439" s="2"/>
      <c r="E439" s="245"/>
      <c r="F439" s="246"/>
      <c r="G439" s="159"/>
      <c r="H439" s="159"/>
      <c r="I439" s="159"/>
      <c r="J439" s="159"/>
      <c r="K439" s="159"/>
      <c r="L439" s="159"/>
    </row>
    <row r="440" spans="1:12" s="68" customFormat="1" ht="15.75">
      <c r="A440" s="244"/>
      <c r="B440" s="3"/>
      <c r="C440" s="2"/>
      <c r="D440" s="2"/>
      <c r="E440" s="245"/>
      <c r="F440" s="246"/>
      <c r="G440" s="159"/>
      <c r="H440" s="159"/>
      <c r="I440" s="159"/>
      <c r="J440" s="159"/>
      <c r="K440" s="159"/>
      <c r="L440" s="159"/>
    </row>
    <row r="441" spans="1:12" s="68" customFormat="1" ht="15.75">
      <c r="A441" s="244"/>
      <c r="B441" s="3"/>
      <c r="C441" s="2"/>
      <c r="D441" s="2"/>
      <c r="E441" s="245"/>
      <c r="F441" s="246"/>
      <c r="G441" s="159"/>
      <c r="H441" s="159"/>
      <c r="I441" s="159"/>
      <c r="J441" s="159"/>
      <c r="K441" s="159"/>
      <c r="L441" s="159"/>
    </row>
    <row r="442" spans="1:12" s="68" customFormat="1" ht="15.75">
      <c r="A442" s="244"/>
      <c r="B442" s="3"/>
      <c r="C442" s="2"/>
      <c r="D442" s="2"/>
      <c r="E442" s="245"/>
      <c r="F442" s="246"/>
      <c r="G442" s="159"/>
      <c r="H442" s="159"/>
      <c r="I442" s="159"/>
      <c r="J442" s="159"/>
      <c r="K442" s="159"/>
      <c r="L442" s="159"/>
    </row>
    <row r="443" spans="1:12" s="68" customFormat="1" ht="15.75">
      <c r="A443" s="244"/>
      <c r="B443" s="3"/>
      <c r="C443" s="2"/>
      <c r="D443" s="2"/>
      <c r="E443" s="245"/>
      <c r="F443" s="246"/>
      <c r="G443" s="159"/>
      <c r="H443" s="159"/>
      <c r="I443" s="159"/>
      <c r="J443" s="159"/>
      <c r="K443" s="159"/>
      <c r="L443" s="159"/>
    </row>
    <row r="444" spans="1:12" s="68" customFormat="1" ht="15.75">
      <c r="A444" s="244"/>
      <c r="B444" s="3"/>
      <c r="C444" s="2"/>
      <c r="D444" s="2"/>
      <c r="E444" s="245"/>
      <c r="F444" s="246"/>
      <c r="G444" s="159"/>
      <c r="H444" s="159"/>
      <c r="I444" s="159"/>
      <c r="J444" s="159"/>
      <c r="K444" s="159"/>
      <c r="L444" s="159"/>
    </row>
    <row r="445" spans="1:12" s="68" customFormat="1" ht="15.75">
      <c r="A445" s="244"/>
      <c r="B445" s="3"/>
      <c r="C445" s="2"/>
      <c r="D445" s="2"/>
      <c r="E445" s="245"/>
      <c r="F445" s="246"/>
      <c r="G445" s="159"/>
      <c r="H445" s="159"/>
      <c r="I445" s="159"/>
      <c r="J445" s="159"/>
      <c r="K445" s="159"/>
      <c r="L445" s="159"/>
    </row>
    <row r="446" spans="1:12" s="68" customFormat="1" ht="15.75">
      <c r="A446" s="244"/>
      <c r="B446" s="3"/>
      <c r="C446" s="2"/>
      <c r="D446" s="2"/>
      <c r="E446" s="245"/>
      <c r="F446" s="246"/>
      <c r="G446" s="159"/>
      <c r="H446" s="159"/>
      <c r="I446" s="159"/>
      <c r="J446" s="159"/>
      <c r="K446" s="159"/>
      <c r="L446" s="159"/>
    </row>
    <row r="447" spans="1:12" s="68" customFormat="1" ht="15.75">
      <c r="A447" s="244"/>
      <c r="B447" s="3"/>
      <c r="C447" s="2"/>
      <c r="D447" s="2"/>
      <c r="E447" s="245"/>
      <c r="F447" s="246"/>
      <c r="G447" s="159"/>
      <c r="H447" s="159"/>
      <c r="I447" s="159"/>
      <c r="J447" s="159"/>
      <c r="K447" s="159"/>
      <c r="L447" s="159"/>
    </row>
    <row r="448" spans="1:12" s="68" customFormat="1" ht="15.75">
      <c r="A448" s="244"/>
      <c r="B448" s="3"/>
      <c r="C448" s="2"/>
      <c r="D448" s="2"/>
      <c r="E448" s="245"/>
      <c r="F448" s="246"/>
      <c r="G448" s="159"/>
      <c r="H448" s="159"/>
      <c r="I448" s="159"/>
      <c r="J448" s="159"/>
      <c r="K448" s="159"/>
      <c r="L448" s="159"/>
    </row>
    <row r="449" spans="1:12" s="68" customFormat="1" ht="15.75">
      <c r="A449" s="244"/>
      <c r="B449" s="3"/>
      <c r="C449" s="2"/>
      <c r="D449" s="2"/>
      <c r="E449" s="245"/>
      <c r="F449" s="246"/>
      <c r="G449" s="159"/>
      <c r="H449" s="159"/>
      <c r="I449" s="159"/>
      <c r="J449" s="159"/>
      <c r="K449" s="159"/>
      <c r="L449" s="159"/>
    </row>
    <row r="450" spans="1:12" s="68" customFormat="1" ht="15.75">
      <c r="A450" s="244"/>
      <c r="B450" s="3"/>
      <c r="C450" s="2"/>
      <c r="D450" s="2"/>
      <c r="E450" s="245"/>
      <c r="F450" s="246"/>
      <c r="G450" s="159"/>
      <c r="H450" s="159"/>
      <c r="I450" s="159"/>
      <c r="J450" s="159"/>
      <c r="K450" s="159"/>
      <c r="L450" s="159"/>
    </row>
    <row r="451" spans="1:12" s="68" customFormat="1" ht="15.75">
      <c r="A451" s="244"/>
      <c r="B451" s="3"/>
      <c r="C451" s="2"/>
      <c r="D451" s="2"/>
      <c r="E451" s="245"/>
      <c r="F451" s="246"/>
      <c r="G451" s="159"/>
      <c r="H451" s="159"/>
      <c r="I451" s="159"/>
      <c r="J451" s="159"/>
      <c r="K451" s="159"/>
      <c r="L451" s="159"/>
    </row>
    <row r="452" spans="1:12" s="68" customFormat="1" ht="15.75">
      <c r="A452" s="244"/>
      <c r="B452" s="3"/>
      <c r="C452" s="2"/>
      <c r="D452" s="2"/>
      <c r="E452" s="245"/>
      <c r="F452" s="246"/>
      <c r="G452" s="159"/>
      <c r="H452" s="159"/>
      <c r="I452" s="159"/>
      <c r="J452" s="159"/>
      <c r="K452" s="159"/>
      <c r="L452" s="159"/>
    </row>
    <row r="453" spans="1:12" s="68" customFormat="1" ht="15.75">
      <c r="A453" s="244"/>
      <c r="B453" s="3"/>
      <c r="C453" s="2"/>
      <c r="D453" s="2"/>
      <c r="E453" s="245"/>
      <c r="F453" s="246"/>
      <c r="G453" s="159"/>
      <c r="H453" s="159"/>
      <c r="I453" s="159"/>
      <c r="J453" s="159"/>
      <c r="K453" s="159"/>
      <c r="L453" s="159"/>
    </row>
    <row r="454" spans="1:12" s="68" customFormat="1" ht="15.75">
      <c r="A454" s="244"/>
      <c r="B454" s="3"/>
      <c r="C454" s="2"/>
      <c r="D454" s="2"/>
      <c r="E454" s="245"/>
      <c r="F454" s="246"/>
      <c r="G454" s="159"/>
      <c r="H454" s="159"/>
      <c r="I454" s="159"/>
      <c r="J454" s="159"/>
      <c r="K454" s="159"/>
      <c r="L454" s="159"/>
    </row>
    <row r="455" spans="1:12" s="68" customFormat="1" ht="15.75">
      <c r="A455" s="244"/>
      <c r="B455" s="3"/>
      <c r="C455" s="2"/>
      <c r="D455" s="2"/>
      <c r="E455" s="245"/>
      <c r="F455" s="246"/>
      <c r="G455" s="159"/>
      <c r="H455" s="159"/>
      <c r="I455" s="159"/>
      <c r="J455" s="159"/>
      <c r="K455" s="159"/>
      <c r="L455" s="159"/>
    </row>
    <row r="456" spans="1:12" s="68" customFormat="1" ht="15.75">
      <c r="A456" s="244"/>
      <c r="B456" s="3"/>
      <c r="C456" s="2"/>
      <c r="D456" s="2"/>
      <c r="E456" s="245"/>
      <c r="F456" s="246"/>
      <c r="G456" s="159"/>
      <c r="H456" s="159"/>
      <c r="I456" s="159"/>
      <c r="J456" s="159"/>
      <c r="K456" s="159"/>
      <c r="L456" s="159"/>
    </row>
    <row r="457" spans="1:12" s="68" customFormat="1" ht="15.75">
      <c r="A457" s="244"/>
      <c r="B457" s="3"/>
      <c r="C457" s="2"/>
      <c r="D457" s="2"/>
      <c r="E457" s="245"/>
      <c r="F457" s="246"/>
      <c r="G457" s="159"/>
      <c r="H457" s="159"/>
      <c r="I457" s="159"/>
      <c r="J457" s="159"/>
      <c r="K457" s="159"/>
      <c r="L457" s="159"/>
    </row>
    <row r="458" spans="1:12" s="68" customFormat="1" ht="15.75">
      <c r="A458" s="244"/>
      <c r="B458" s="3"/>
      <c r="C458" s="2"/>
      <c r="D458" s="2"/>
      <c r="E458" s="245"/>
      <c r="F458" s="246"/>
      <c r="G458" s="159"/>
      <c r="H458" s="159"/>
      <c r="I458" s="159"/>
      <c r="J458" s="159"/>
      <c r="K458" s="159"/>
      <c r="L458" s="159"/>
    </row>
    <row r="459" spans="1:12" s="68" customFormat="1" ht="15.75">
      <c r="A459" s="244"/>
      <c r="B459" s="3"/>
      <c r="C459" s="2"/>
      <c r="D459" s="2"/>
      <c r="E459" s="245"/>
      <c r="F459" s="246"/>
      <c r="G459" s="159"/>
      <c r="H459" s="159"/>
      <c r="I459" s="159"/>
      <c r="J459" s="159"/>
      <c r="K459" s="159"/>
      <c r="L459" s="159"/>
    </row>
    <row r="460" spans="1:12" s="68" customFormat="1" ht="15.75">
      <c r="A460" s="244"/>
      <c r="B460" s="3"/>
      <c r="C460" s="2"/>
      <c r="D460" s="2"/>
      <c r="E460" s="245"/>
      <c r="F460" s="246"/>
      <c r="G460" s="159"/>
      <c r="H460" s="159"/>
      <c r="I460" s="159"/>
      <c r="J460" s="159"/>
      <c r="K460" s="159"/>
      <c r="L460" s="159"/>
    </row>
    <row r="461" spans="1:12" s="68" customFormat="1" ht="15.75">
      <c r="A461" s="244"/>
      <c r="B461" s="3"/>
      <c r="C461" s="2"/>
      <c r="D461" s="2"/>
      <c r="E461" s="245"/>
      <c r="F461" s="246"/>
      <c r="G461" s="159"/>
      <c r="H461" s="159"/>
      <c r="I461" s="159"/>
      <c r="J461" s="159"/>
      <c r="K461" s="159"/>
      <c r="L461" s="159"/>
    </row>
    <row r="462" spans="1:12" s="68" customFormat="1" ht="15.75">
      <c r="A462" s="244"/>
      <c r="B462" s="3"/>
      <c r="C462" s="2"/>
      <c r="D462" s="2"/>
      <c r="E462" s="245"/>
      <c r="F462" s="246"/>
      <c r="G462" s="159"/>
      <c r="H462" s="159"/>
      <c r="I462" s="159"/>
      <c r="J462" s="159"/>
      <c r="K462" s="159"/>
      <c r="L462" s="159"/>
    </row>
    <row r="463" spans="1:12" s="68" customFormat="1" ht="15.75">
      <c r="A463" s="244"/>
      <c r="B463" s="3"/>
      <c r="C463" s="2"/>
      <c r="D463" s="2"/>
      <c r="E463" s="245"/>
      <c r="F463" s="246"/>
      <c r="G463" s="159"/>
      <c r="H463" s="159"/>
      <c r="I463" s="159"/>
      <c r="J463" s="159"/>
      <c r="K463" s="159"/>
      <c r="L463" s="159"/>
    </row>
    <row r="464" spans="1:12" s="68" customFormat="1" ht="15.75">
      <c r="A464" s="244"/>
      <c r="B464" s="3"/>
      <c r="C464" s="2"/>
      <c r="D464" s="2"/>
      <c r="E464" s="245"/>
      <c r="F464" s="246"/>
      <c r="G464" s="159"/>
      <c r="H464" s="159"/>
      <c r="I464" s="159"/>
      <c r="J464" s="159"/>
      <c r="K464" s="159"/>
      <c r="L464" s="159"/>
    </row>
    <row r="465" spans="1:12" s="68" customFormat="1" ht="15.75">
      <c r="A465" s="244"/>
      <c r="B465" s="3"/>
      <c r="C465" s="2"/>
      <c r="D465" s="2"/>
      <c r="E465" s="245"/>
      <c r="F465" s="246"/>
      <c r="G465" s="159"/>
      <c r="H465" s="159"/>
      <c r="I465" s="159"/>
      <c r="J465" s="159"/>
      <c r="K465" s="159"/>
      <c r="L465" s="159"/>
    </row>
    <row r="466" spans="1:12" s="68" customFormat="1" ht="15.75">
      <c r="A466" s="244"/>
      <c r="B466" s="3"/>
      <c r="C466" s="2"/>
      <c r="D466" s="2"/>
      <c r="E466" s="245"/>
      <c r="F466" s="246"/>
      <c r="G466" s="159"/>
      <c r="H466" s="159"/>
      <c r="I466" s="159"/>
      <c r="J466" s="159"/>
      <c r="K466" s="159"/>
      <c r="L466" s="159"/>
    </row>
    <row r="467" spans="1:12" s="68" customFormat="1" ht="15.75">
      <c r="A467" s="244"/>
      <c r="B467" s="3"/>
      <c r="C467" s="2"/>
      <c r="D467" s="2"/>
      <c r="E467" s="245"/>
      <c r="F467" s="246"/>
      <c r="G467" s="159"/>
      <c r="H467" s="159"/>
      <c r="I467" s="159"/>
      <c r="J467" s="159"/>
      <c r="K467" s="159"/>
      <c r="L467" s="159"/>
    </row>
    <row r="468" spans="1:12" s="68" customFormat="1" ht="15.75">
      <c r="A468" s="244"/>
      <c r="B468" s="3"/>
      <c r="C468" s="2"/>
      <c r="D468" s="2"/>
      <c r="E468" s="245"/>
      <c r="F468" s="246"/>
      <c r="G468" s="159"/>
      <c r="H468" s="159"/>
      <c r="I468" s="159"/>
      <c r="J468" s="159"/>
      <c r="K468" s="159"/>
      <c r="L468" s="159"/>
    </row>
    <row r="469" spans="1:12" s="68" customFormat="1" ht="15.75">
      <c r="A469" s="244"/>
      <c r="B469" s="3"/>
      <c r="C469" s="2"/>
      <c r="D469" s="2"/>
      <c r="E469" s="245"/>
      <c r="F469" s="246"/>
      <c r="G469" s="159"/>
      <c r="H469" s="159"/>
      <c r="I469" s="159"/>
      <c r="J469" s="159"/>
      <c r="K469" s="159"/>
      <c r="L469" s="159"/>
    </row>
    <row r="470" spans="1:12" s="68" customFormat="1" ht="15.75">
      <c r="A470" s="244"/>
      <c r="B470" s="3"/>
      <c r="C470" s="2"/>
      <c r="D470" s="2"/>
      <c r="E470" s="245"/>
      <c r="F470" s="246"/>
      <c r="G470" s="159"/>
      <c r="H470" s="159"/>
      <c r="I470" s="159"/>
      <c r="J470" s="159"/>
      <c r="K470" s="159"/>
      <c r="L470" s="159"/>
    </row>
    <row r="471" spans="1:12" s="68" customFormat="1" ht="15.75">
      <c r="A471" s="244"/>
      <c r="B471" s="3"/>
      <c r="C471" s="2"/>
      <c r="D471" s="2"/>
      <c r="E471" s="245"/>
      <c r="F471" s="246"/>
      <c r="G471" s="159"/>
      <c r="H471" s="159"/>
      <c r="I471" s="159"/>
      <c r="J471" s="159"/>
      <c r="K471" s="159"/>
      <c r="L471" s="159"/>
    </row>
    <row r="472" spans="1:12" s="68" customFormat="1" ht="15.75">
      <c r="A472" s="244"/>
      <c r="B472" s="3"/>
      <c r="C472" s="2"/>
      <c r="D472" s="2"/>
      <c r="E472" s="245"/>
      <c r="F472" s="246"/>
      <c r="G472" s="159"/>
      <c r="H472" s="159"/>
      <c r="I472" s="159"/>
      <c r="J472" s="159"/>
      <c r="K472" s="159"/>
      <c r="L472" s="159"/>
    </row>
    <row r="473" spans="1:12" s="68" customFormat="1" ht="15.75">
      <c r="A473" s="244"/>
      <c r="B473" s="3"/>
      <c r="C473" s="2"/>
      <c r="D473" s="2"/>
      <c r="E473" s="245"/>
      <c r="F473" s="246"/>
      <c r="G473" s="159"/>
      <c r="H473" s="159"/>
      <c r="I473" s="159"/>
      <c r="J473" s="159"/>
      <c r="K473" s="159"/>
      <c r="L473" s="159"/>
    </row>
    <row r="474" spans="1:12" s="68" customFormat="1" ht="15.75">
      <c r="A474" s="244"/>
      <c r="B474" s="3"/>
      <c r="C474" s="2"/>
      <c r="D474" s="2"/>
      <c r="E474" s="245"/>
      <c r="F474" s="246"/>
      <c r="G474" s="159"/>
      <c r="H474" s="159"/>
      <c r="I474" s="159"/>
      <c r="J474" s="159"/>
      <c r="K474" s="159"/>
      <c r="L474" s="159"/>
    </row>
    <row r="475" spans="1:12" s="68" customFormat="1" ht="15.75">
      <c r="A475" s="244"/>
      <c r="B475" s="3"/>
      <c r="C475" s="2"/>
      <c r="D475" s="2"/>
      <c r="E475" s="245"/>
      <c r="F475" s="246"/>
      <c r="G475" s="159"/>
      <c r="H475" s="159"/>
      <c r="I475" s="159"/>
      <c r="J475" s="159"/>
      <c r="K475" s="159"/>
      <c r="L475" s="159"/>
    </row>
    <row r="476" spans="1:12" s="68" customFormat="1" ht="15.75">
      <c r="A476" s="244"/>
      <c r="B476" s="2"/>
      <c r="C476" s="2"/>
      <c r="D476" s="2"/>
      <c r="E476" s="245"/>
      <c r="F476" s="246"/>
      <c r="G476" s="159"/>
      <c r="H476" s="159"/>
      <c r="I476" s="159"/>
      <c r="J476" s="159"/>
      <c r="K476" s="159"/>
      <c r="L476" s="159"/>
    </row>
    <row r="477" spans="1:12" s="68" customFormat="1" ht="15.75">
      <c r="A477" s="244"/>
      <c r="B477" s="2"/>
      <c r="C477" s="2"/>
      <c r="D477" s="2"/>
      <c r="E477" s="245"/>
      <c r="F477" s="246"/>
      <c r="G477" s="159"/>
      <c r="H477" s="159"/>
      <c r="I477" s="159"/>
      <c r="J477" s="159"/>
      <c r="K477" s="159"/>
      <c r="L477" s="159"/>
    </row>
    <row r="478" spans="1:12" s="68" customFormat="1" ht="15.75">
      <c r="A478" s="244"/>
      <c r="B478" s="2"/>
      <c r="C478" s="2"/>
      <c r="D478" s="2"/>
      <c r="E478" s="245"/>
      <c r="F478" s="246"/>
      <c r="G478" s="159"/>
      <c r="H478" s="159"/>
      <c r="I478" s="159"/>
      <c r="J478" s="159"/>
      <c r="K478" s="159"/>
      <c r="L478" s="159"/>
    </row>
    <row r="479" spans="1:12" s="68" customFormat="1" ht="15.75">
      <c r="A479" s="244"/>
      <c r="B479" s="2"/>
      <c r="C479" s="2"/>
      <c r="D479" s="2"/>
      <c r="E479" s="245"/>
      <c r="F479" s="246"/>
      <c r="G479" s="159"/>
      <c r="H479" s="159"/>
      <c r="I479" s="159"/>
      <c r="J479" s="159"/>
      <c r="K479" s="159"/>
      <c r="L479" s="159"/>
    </row>
    <row r="480" spans="1:12" s="68" customFormat="1" ht="15.75">
      <c r="A480" s="244"/>
      <c r="B480" s="2"/>
      <c r="C480" s="2"/>
      <c r="D480" s="2"/>
      <c r="E480" s="245"/>
      <c r="F480" s="246"/>
      <c r="G480" s="159"/>
      <c r="H480" s="159"/>
      <c r="I480" s="159"/>
      <c r="J480" s="159"/>
      <c r="K480" s="159"/>
      <c r="L480" s="159"/>
    </row>
    <row r="481" spans="1:12" s="68" customFormat="1" ht="15.75">
      <c r="A481" s="244"/>
      <c r="B481" s="2"/>
      <c r="C481" s="2"/>
      <c r="D481" s="2"/>
      <c r="E481" s="245"/>
      <c r="F481" s="246"/>
      <c r="G481" s="159"/>
      <c r="H481" s="159"/>
      <c r="I481" s="159"/>
      <c r="J481" s="159"/>
      <c r="K481" s="159"/>
      <c r="L481" s="159"/>
    </row>
    <row r="482" spans="1:12" s="68" customFormat="1" ht="15.75">
      <c r="A482" s="244"/>
      <c r="B482" s="2"/>
      <c r="C482" s="2"/>
      <c r="D482" s="2"/>
      <c r="E482" s="245"/>
      <c r="F482" s="246"/>
      <c r="G482" s="159"/>
      <c r="H482" s="159"/>
      <c r="I482" s="159"/>
      <c r="J482" s="159"/>
      <c r="K482" s="159"/>
      <c r="L482" s="159"/>
    </row>
    <row r="483" spans="1:12" s="68" customFormat="1" ht="15.75">
      <c r="A483" s="244"/>
      <c r="B483" s="2"/>
      <c r="C483" s="2"/>
      <c r="D483" s="2"/>
      <c r="E483" s="245"/>
      <c r="F483" s="246"/>
      <c r="G483" s="159"/>
      <c r="H483" s="159"/>
      <c r="I483" s="159"/>
      <c r="J483" s="159"/>
      <c r="K483" s="159"/>
      <c r="L483" s="159"/>
    </row>
    <row r="484" spans="1:12" s="68" customFormat="1" ht="15.75">
      <c r="A484" s="244"/>
      <c r="B484" s="2"/>
      <c r="C484" s="2"/>
      <c r="D484" s="2"/>
      <c r="E484" s="245"/>
      <c r="F484" s="246"/>
      <c r="G484" s="159"/>
      <c r="H484" s="159"/>
      <c r="I484" s="159"/>
      <c r="J484" s="159"/>
      <c r="K484" s="159"/>
      <c r="L484" s="159"/>
    </row>
    <row r="485" spans="1:12" s="68" customFormat="1" ht="15.75">
      <c r="A485" s="244"/>
      <c r="B485" s="2"/>
      <c r="C485" s="2"/>
      <c r="D485" s="2"/>
      <c r="E485" s="245"/>
      <c r="F485" s="246"/>
      <c r="G485" s="159"/>
      <c r="H485" s="159"/>
      <c r="I485" s="159"/>
      <c r="J485" s="159"/>
      <c r="K485" s="159"/>
      <c r="L485" s="159"/>
    </row>
    <row r="486" spans="1:12" s="68" customFormat="1" ht="15.75">
      <c r="A486" s="244"/>
      <c r="B486" s="2"/>
      <c r="C486" s="2"/>
      <c r="D486" s="2"/>
      <c r="E486" s="245"/>
      <c r="F486" s="246"/>
      <c r="G486" s="159"/>
      <c r="H486" s="159"/>
      <c r="I486" s="159"/>
      <c r="J486" s="159"/>
      <c r="K486" s="159"/>
      <c r="L486" s="159"/>
    </row>
    <row r="487" spans="1:12" s="68" customFormat="1" ht="15.75">
      <c r="A487" s="244"/>
      <c r="B487" s="2"/>
      <c r="C487" s="2"/>
      <c r="D487" s="2"/>
      <c r="E487" s="245"/>
      <c r="F487" s="246"/>
      <c r="G487" s="159"/>
      <c r="H487" s="159"/>
      <c r="I487" s="159"/>
      <c r="J487" s="159"/>
      <c r="K487" s="159"/>
      <c r="L487" s="159"/>
    </row>
    <row r="488" spans="1:12" s="68" customFormat="1" ht="15.75">
      <c r="A488" s="244"/>
      <c r="B488" s="2"/>
      <c r="C488" s="2"/>
      <c r="D488" s="2"/>
      <c r="E488" s="245"/>
      <c r="F488" s="246"/>
      <c r="G488" s="159"/>
      <c r="H488" s="159"/>
      <c r="I488" s="159"/>
      <c r="J488" s="159"/>
      <c r="K488" s="159"/>
      <c r="L488" s="159"/>
    </row>
    <row r="489" spans="1:12" s="68" customFormat="1" ht="15.75">
      <c r="A489" s="244"/>
      <c r="B489" s="2"/>
      <c r="C489" s="2"/>
      <c r="D489" s="2"/>
      <c r="E489" s="245"/>
      <c r="F489" s="246"/>
      <c r="G489" s="159"/>
      <c r="H489" s="159"/>
      <c r="I489" s="159"/>
      <c r="J489" s="159"/>
      <c r="K489" s="159"/>
      <c r="L489" s="159"/>
    </row>
    <row r="490" spans="1:12" s="68" customFormat="1" ht="15.75">
      <c r="A490" s="244"/>
      <c r="B490" s="2"/>
      <c r="C490" s="2"/>
      <c r="D490" s="2"/>
      <c r="E490" s="245"/>
      <c r="F490" s="246"/>
      <c r="G490" s="159"/>
      <c r="H490" s="159"/>
      <c r="I490" s="159"/>
      <c r="J490" s="159"/>
      <c r="K490" s="159"/>
      <c r="L490" s="159"/>
    </row>
    <row r="491" spans="1:12" s="68" customFormat="1" ht="15.75">
      <c r="A491" s="244"/>
      <c r="B491" s="2"/>
      <c r="C491" s="2"/>
      <c r="D491" s="2"/>
      <c r="E491" s="245"/>
      <c r="F491" s="246"/>
      <c r="G491" s="159"/>
      <c r="H491" s="159"/>
      <c r="I491" s="159"/>
      <c r="J491" s="159"/>
      <c r="K491" s="159"/>
      <c r="L491" s="159"/>
    </row>
    <row r="492" spans="1:12" s="68" customFormat="1" ht="15.75">
      <c r="A492" s="244"/>
      <c r="B492" s="2"/>
      <c r="C492" s="2"/>
      <c r="D492" s="2"/>
      <c r="E492" s="245"/>
      <c r="F492" s="246"/>
      <c r="G492" s="159"/>
      <c r="H492" s="159"/>
      <c r="I492" s="159"/>
      <c r="J492" s="159"/>
      <c r="K492" s="159"/>
      <c r="L492" s="159"/>
    </row>
    <row r="493" spans="1:12" s="68" customFormat="1" ht="15.75">
      <c r="A493" s="244"/>
      <c r="B493" s="2"/>
      <c r="C493" s="2"/>
      <c r="D493" s="2"/>
      <c r="E493" s="245"/>
      <c r="F493" s="246"/>
      <c r="G493" s="159"/>
      <c r="H493" s="159"/>
      <c r="I493" s="159"/>
      <c r="J493" s="159"/>
      <c r="K493" s="159"/>
      <c r="L493" s="159"/>
    </row>
    <row r="494" spans="1:12" s="68" customFormat="1" ht="15.75">
      <c r="A494" s="244"/>
      <c r="B494" s="2"/>
      <c r="C494" s="2"/>
      <c r="D494" s="2"/>
      <c r="E494" s="245"/>
      <c r="F494" s="246"/>
      <c r="G494" s="159"/>
      <c r="H494" s="159"/>
      <c r="I494" s="159"/>
      <c r="J494" s="159"/>
      <c r="K494" s="159"/>
      <c r="L494" s="159"/>
    </row>
    <row r="495" spans="1:12" s="68" customFormat="1" ht="15.75">
      <c r="A495" s="244"/>
      <c r="B495" s="2"/>
      <c r="C495" s="2"/>
      <c r="D495" s="2"/>
      <c r="E495" s="245"/>
      <c r="F495" s="246"/>
      <c r="G495" s="159"/>
      <c r="H495" s="159"/>
      <c r="I495" s="159"/>
      <c r="J495" s="159"/>
      <c r="K495" s="159"/>
      <c r="L495" s="159"/>
    </row>
    <row r="496" spans="1:12" s="68" customFormat="1" ht="15.75">
      <c r="A496" s="244"/>
      <c r="B496" s="2"/>
      <c r="C496" s="2"/>
      <c r="D496" s="2"/>
      <c r="E496" s="245"/>
      <c r="F496" s="246"/>
      <c r="G496" s="159"/>
      <c r="H496" s="159"/>
      <c r="I496" s="159"/>
      <c r="J496" s="159"/>
      <c r="K496" s="159"/>
      <c r="L496" s="159"/>
    </row>
    <row r="497" spans="1:12" s="68" customFormat="1" ht="15.75">
      <c r="A497" s="244"/>
      <c r="B497" s="2"/>
      <c r="C497" s="2"/>
      <c r="D497" s="2"/>
      <c r="E497" s="245"/>
      <c r="F497" s="246"/>
      <c r="G497" s="159"/>
      <c r="H497" s="159"/>
      <c r="I497" s="159"/>
      <c r="J497" s="159"/>
      <c r="K497" s="159"/>
      <c r="L497" s="159"/>
    </row>
    <row r="498" spans="1:12" s="68" customFormat="1" ht="15.75">
      <c r="A498" s="244"/>
      <c r="B498" s="2"/>
      <c r="C498" s="2"/>
      <c r="D498" s="2"/>
      <c r="E498" s="245"/>
      <c r="F498" s="246"/>
      <c r="G498" s="159"/>
      <c r="H498" s="159"/>
      <c r="I498" s="159"/>
      <c r="J498" s="159"/>
      <c r="K498" s="159"/>
      <c r="L498" s="159"/>
    </row>
    <row r="499" spans="1:12" s="68" customFormat="1" ht="15.75">
      <c r="A499" s="244"/>
      <c r="B499" s="2"/>
      <c r="C499" s="2"/>
      <c r="D499" s="2"/>
      <c r="E499" s="245"/>
      <c r="F499" s="246"/>
      <c r="G499" s="159"/>
      <c r="H499" s="159"/>
      <c r="I499" s="159"/>
      <c r="J499" s="159"/>
      <c r="K499" s="159"/>
      <c r="L499" s="159"/>
    </row>
    <row r="500" spans="1:12" s="68" customFormat="1" ht="15.75">
      <c r="A500" s="244"/>
      <c r="B500" s="2"/>
      <c r="C500" s="2"/>
      <c r="D500" s="2"/>
      <c r="E500" s="245"/>
      <c r="F500" s="246"/>
      <c r="G500" s="159"/>
      <c r="H500" s="159"/>
      <c r="I500" s="159"/>
      <c r="J500" s="159"/>
      <c r="K500" s="159"/>
      <c r="L500" s="159"/>
    </row>
    <row r="501" spans="1:12" s="68" customFormat="1" ht="15.75">
      <c r="A501" s="244"/>
      <c r="B501" s="2"/>
      <c r="C501" s="2"/>
      <c r="D501" s="2"/>
      <c r="E501" s="245"/>
      <c r="F501" s="246"/>
      <c r="G501" s="159"/>
      <c r="H501" s="159"/>
      <c r="I501" s="159"/>
      <c r="J501" s="159"/>
      <c r="K501" s="159"/>
      <c r="L501" s="159"/>
    </row>
    <row r="502" spans="1:12" s="68" customFormat="1" ht="15.75">
      <c r="A502" s="244"/>
      <c r="B502" s="2"/>
      <c r="C502" s="2"/>
      <c r="D502" s="2"/>
      <c r="E502" s="245"/>
      <c r="F502" s="246"/>
      <c r="G502" s="159"/>
      <c r="H502" s="159"/>
      <c r="I502" s="159"/>
      <c r="J502" s="159"/>
      <c r="K502" s="159"/>
      <c r="L502" s="159"/>
    </row>
    <row r="503" spans="1:12" s="68" customFormat="1" ht="15.75">
      <c r="A503" s="244"/>
      <c r="B503" s="2"/>
      <c r="C503" s="2"/>
      <c r="D503" s="2"/>
      <c r="E503" s="245"/>
      <c r="F503" s="246"/>
      <c r="G503" s="159"/>
      <c r="H503" s="159"/>
      <c r="I503" s="159"/>
      <c r="J503" s="159"/>
      <c r="K503" s="159"/>
      <c r="L503" s="159"/>
    </row>
    <row r="504" spans="1:12" s="68" customFormat="1" ht="15.75">
      <c r="A504" s="244"/>
      <c r="B504" s="2"/>
      <c r="C504" s="2"/>
      <c r="D504" s="2"/>
      <c r="E504" s="245"/>
      <c r="F504" s="246"/>
      <c r="G504" s="159"/>
      <c r="H504" s="159"/>
      <c r="I504" s="159"/>
      <c r="J504" s="159"/>
      <c r="K504" s="159"/>
      <c r="L504" s="159"/>
    </row>
    <row r="505" spans="1:12" s="68" customFormat="1" ht="15.75">
      <c r="A505" s="244"/>
      <c r="B505" s="2"/>
      <c r="C505" s="2"/>
      <c r="D505" s="2"/>
      <c r="E505" s="245"/>
      <c r="F505" s="246"/>
      <c r="G505" s="159"/>
      <c r="H505" s="159"/>
      <c r="I505" s="159"/>
      <c r="J505" s="159"/>
      <c r="K505" s="159"/>
      <c r="L505" s="159"/>
    </row>
    <row r="506" spans="1:12" s="68" customFormat="1" ht="15.75">
      <c r="A506" s="244"/>
      <c r="B506" s="2"/>
      <c r="C506" s="2"/>
      <c r="D506" s="2"/>
      <c r="E506" s="245"/>
      <c r="F506" s="246"/>
      <c r="G506" s="159"/>
      <c r="H506" s="159"/>
      <c r="I506" s="159"/>
      <c r="J506" s="159"/>
      <c r="K506" s="159"/>
      <c r="L506" s="159"/>
    </row>
    <row r="507" spans="1:12" s="68" customFormat="1" ht="15.75">
      <c r="A507" s="244"/>
      <c r="B507" s="2"/>
      <c r="C507" s="2"/>
      <c r="D507" s="2"/>
      <c r="E507" s="245"/>
      <c r="F507" s="246"/>
      <c r="G507" s="159"/>
      <c r="H507" s="159"/>
      <c r="I507" s="159"/>
      <c r="J507" s="159"/>
      <c r="K507" s="159"/>
      <c r="L507" s="159"/>
    </row>
    <row r="508" spans="1:12" s="68" customFormat="1" ht="15.75">
      <c r="A508" s="244"/>
      <c r="B508" s="2"/>
      <c r="C508" s="2"/>
      <c r="D508" s="2"/>
      <c r="E508" s="245"/>
      <c r="F508" s="246"/>
      <c r="G508" s="159"/>
      <c r="H508" s="159"/>
      <c r="I508" s="159"/>
      <c r="J508" s="159"/>
      <c r="K508" s="159"/>
      <c r="L508" s="159"/>
    </row>
    <row r="509" spans="1:12" s="68" customFormat="1" ht="15.75">
      <c r="A509" s="244"/>
      <c r="B509" s="2"/>
      <c r="C509" s="2"/>
      <c r="D509" s="2"/>
      <c r="E509" s="245"/>
      <c r="F509" s="246"/>
      <c r="G509" s="159"/>
      <c r="H509" s="159"/>
      <c r="I509" s="159"/>
      <c r="J509" s="159"/>
      <c r="K509" s="159"/>
      <c r="L509" s="159"/>
    </row>
    <row r="510" spans="1:12" s="68" customFormat="1" ht="15.75">
      <c r="A510" s="244"/>
      <c r="B510" s="2"/>
      <c r="C510" s="2"/>
      <c r="D510" s="2"/>
      <c r="E510" s="245"/>
      <c r="F510" s="246"/>
      <c r="G510" s="159"/>
      <c r="H510" s="159"/>
      <c r="I510" s="159"/>
      <c r="J510" s="159"/>
      <c r="K510" s="159"/>
      <c r="L510" s="159"/>
    </row>
    <row r="511" spans="1:12" s="68" customFormat="1" ht="15.75">
      <c r="A511" s="244"/>
      <c r="B511" s="2"/>
      <c r="C511" s="2"/>
      <c r="D511" s="2"/>
      <c r="E511" s="245"/>
      <c r="F511" s="246"/>
      <c r="G511" s="159"/>
      <c r="H511" s="159"/>
      <c r="I511" s="159"/>
      <c r="J511" s="159"/>
      <c r="K511" s="159"/>
      <c r="L511" s="159"/>
    </row>
    <row r="512" spans="1:12" s="68" customFormat="1" ht="15.75">
      <c r="A512" s="244"/>
      <c r="B512" s="2"/>
      <c r="C512" s="2"/>
      <c r="D512" s="2"/>
      <c r="E512" s="245"/>
      <c r="F512" s="246"/>
      <c r="G512" s="159"/>
      <c r="H512" s="159"/>
      <c r="I512" s="159"/>
      <c r="J512" s="159"/>
      <c r="K512" s="159"/>
      <c r="L512" s="159"/>
    </row>
    <row r="513" spans="1:12" s="68" customFormat="1" ht="15.75">
      <c r="A513" s="244"/>
      <c r="B513" s="2"/>
      <c r="C513" s="2"/>
      <c r="D513" s="2"/>
      <c r="E513" s="245"/>
      <c r="F513" s="246"/>
      <c r="G513" s="159"/>
      <c r="H513" s="159"/>
      <c r="I513" s="159"/>
      <c r="J513" s="159"/>
      <c r="K513" s="159"/>
      <c r="L513" s="159"/>
    </row>
    <row r="514" spans="1:12" s="68" customFormat="1" ht="15.75">
      <c r="A514" s="244"/>
      <c r="B514" s="2"/>
      <c r="C514" s="2"/>
      <c r="D514" s="2"/>
      <c r="E514" s="245"/>
      <c r="F514" s="246"/>
      <c r="G514" s="159"/>
      <c r="H514" s="159"/>
      <c r="I514" s="159"/>
      <c r="J514" s="159"/>
      <c r="K514" s="159"/>
      <c r="L514" s="159"/>
    </row>
    <row r="515" spans="1:12" s="68" customFormat="1" ht="15.75">
      <c r="A515" s="244"/>
      <c r="B515" s="2"/>
      <c r="C515" s="2"/>
      <c r="D515" s="2"/>
      <c r="E515" s="245"/>
      <c r="F515" s="246"/>
      <c r="G515" s="159"/>
      <c r="H515" s="159"/>
      <c r="I515" s="159"/>
      <c r="J515" s="159"/>
      <c r="K515" s="159"/>
      <c r="L515" s="159"/>
    </row>
    <row r="516" spans="1:12" s="68" customFormat="1" ht="15.75">
      <c r="A516" s="244"/>
      <c r="B516" s="2"/>
      <c r="C516" s="2"/>
      <c r="D516" s="2"/>
      <c r="E516" s="245"/>
      <c r="F516" s="246"/>
      <c r="G516" s="159"/>
      <c r="H516" s="159"/>
      <c r="I516" s="159"/>
      <c r="J516" s="159"/>
      <c r="K516" s="159"/>
      <c r="L516" s="159"/>
    </row>
    <row r="517" spans="1:12" s="68" customFormat="1" ht="15.75">
      <c r="A517" s="244"/>
      <c r="B517" s="2"/>
      <c r="C517" s="2"/>
      <c r="D517" s="2"/>
      <c r="E517" s="245"/>
      <c r="F517" s="246"/>
      <c r="G517" s="159"/>
      <c r="H517" s="159"/>
      <c r="I517" s="159"/>
      <c r="J517" s="159"/>
      <c r="K517" s="159"/>
      <c r="L517" s="159"/>
    </row>
    <row r="518" spans="1:12" s="68" customFormat="1" ht="15.75">
      <c r="A518" s="244"/>
      <c r="B518" s="2"/>
      <c r="C518" s="2"/>
      <c r="D518" s="2"/>
      <c r="E518" s="245"/>
      <c r="F518" s="246"/>
      <c r="G518" s="159"/>
      <c r="H518" s="159"/>
      <c r="I518" s="159"/>
      <c r="J518" s="159"/>
      <c r="K518" s="159"/>
      <c r="L518" s="159"/>
    </row>
    <row r="519" spans="1:12" s="68" customFormat="1" ht="15.75">
      <c r="A519" s="244"/>
      <c r="B519" s="2"/>
      <c r="C519" s="2"/>
      <c r="D519" s="2"/>
      <c r="E519" s="245"/>
      <c r="F519" s="246"/>
      <c r="G519" s="159"/>
      <c r="H519" s="159"/>
      <c r="I519" s="159"/>
      <c r="J519" s="159"/>
      <c r="K519" s="159"/>
      <c r="L519" s="159"/>
    </row>
    <row r="520" spans="1:12" s="68" customFormat="1" ht="15.75">
      <c r="A520" s="244"/>
      <c r="B520" s="2"/>
      <c r="C520" s="2"/>
      <c r="D520" s="2"/>
      <c r="E520" s="245"/>
      <c r="F520" s="246"/>
      <c r="G520" s="159"/>
      <c r="H520" s="159"/>
      <c r="I520" s="159"/>
      <c r="J520" s="159"/>
      <c r="K520" s="159"/>
      <c r="L520" s="159"/>
    </row>
    <row r="521" spans="1:12" s="68" customFormat="1" ht="15.75">
      <c r="A521" s="244"/>
      <c r="B521" s="2"/>
      <c r="C521" s="2"/>
      <c r="D521" s="2"/>
      <c r="E521" s="245"/>
      <c r="F521" s="246"/>
      <c r="G521" s="159"/>
      <c r="H521" s="159"/>
      <c r="I521" s="159"/>
      <c r="J521" s="159"/>
      <c r="K521" s="159"/>
      <c r="L521" s="159"/>
    </row>
    <row r="522" spans="1:12" s="68" customFormat="1" ht="15.75">
      <c r="A522" s="244"/>
      <c r="B522" s="2"/>
      <c r="C522" s="2"/>
      <c r="D522" s="2"/>
      <c r="E522" s="245"/>
      <c r="F522" s="246"/>
      <c r="G522" s="159"/>
      <c r="H522" s="159"/>
      <c r="I522" s="159"/>
      <c r="J522" s="159"/>
      <c r="K522" s="159"/>
      <c r="L522" s="159"/>
    </row>
    <row r="523" spans="1:12" s="68" customFormat="1" ht="15.75">
      <c r="A523" s="244"/>
      <c r="B523" s="2"/>
      <c r="C523" s="2"/>
      <c r="D523" s="2"/>
      <c r="E523" s="245"/>
      <c r="F523" s="246"/>
      <c r="G523" s="159"/>
      <c r="H523" s="159"/>
      <c r="I523" s="159"/>
      <c r="J523" s="159"/>
      <c r="K523" s="159"/>
      <c r="L523" s="159"/>
    </row>
    <row r="524" spans="1:12" s="68" customFormat="1" ht="15.75">
      <c r="A524" s="244"/>
      <c r="B524" s="2"/>
      <c r="C524" s="2"/>
      <c r="D524" s="2"/>
      <c r="E524" s="245"/>
      <c r="F524" s="246"/>
      <c r="G524" s="159"/>
      <c r="H524" s="159"/>
      <c r="I524" s="159"/>
      <c r="J524" s="159"/>
      <c r="K524" s="159"/>
      <c r="L524" s="159"/>
    </row>
    <row r="525" spans="1:12" s="68" customFormat="1" ht="15.75">
      <c r="A525" s="244"/>
      <c r="B525" s="2"/>
      <c r="C525" s="2"/>
      <c r="D525" s="2"/>
      <c r="E525" s="245"/>
      <c r="F525" s="246"/>
      <c r="G525" s="159"/>
      <c r="H525" s="159"/>
      <c r="I525" s="159"/>
      <c r="J525" s="159"/>
      <c r="K525" s="159"/>
      <c r="L525" s="159"/>
    </row>
    <row r="526" spans="1:12" s="68" customFormat="1" ht="15.75">
      <c r="A526" s="244"/>
      <c r="B526" s="2"/>
      <c r="C526" s="2"/>
      <c r="D526" s="2"/>
      <c r="E526" s="245"/>
      <c r="F526" s="246"/>
      <c r="G526" s="159"/>
      <c r="H526" s="159"/>
      <c r="I526" s="159"/>
      <c r="J526" s="159"/>
      <c r="K526" s="159"/>
      <c r="L526" s="159"/>
    </row>
    <row r="527" spans="1:12" s="68" customFormat="1" ht="15.75">
      <c r="A527" s="244"/>
      <c r="B527" s="2"/>
      <c r="C527" s="2"/>
      <c r="D527" s="2"/>
      <c r="E527" s="245"/>
      <c r="F527" s="246"/>
      <c r="G527" s="159"/>
      <c r="H527" s="159"/>
      <c r="I527" s="159"/>
      <c r="J527" s="159"/>
      <c r="K527" s="159"/>
      <c r="L527" s="159"/>
    </row>
    <row r="528" spans="1:12" s="68" customFormat="1" ht="15.75">
      <c r="A528" s="244"/>
      <c r="B528" s="2"/>
      <c r="C528" s="2"/>
      <c r="D528" s="2"/>
      <c r="E528" s="245"/>
      <c r="F528" s="246"/>
      <c r="G528" s="159"/>
      <c r="H528" s="159"/>
      <c r="I528" s="159"/>
      <c r="J528" s="159"/>
      <c r="K528" s="159"/>
      <c r="L528" s="159"/>
    </row>
    <row r="529" spans="1:12" s="68" customFormat="1" ht="15.75">
      <c r="A529" s="244"/>
      <c r="B529" s="2"/>
      <c r="C529" s="2"/>
      <c r="D529" s="2"/>
      <c r="E529" s="245"/>
      <c r="F529" s="246"/>
      <c r="G529" s="159"/>
      <c r="H529" s="159"/>
      <c r="I529" s="159"/>
      <c r="J529" s="159"/>
      <c r="K529" s="159"/>
      <c r="L529" s="159"/>
    </row>
    <row r="530" spans="1:12" s="68" customFormat="1" ht="15.75">
      <c r="A530" s="244"/>
      <c r="B530" s="2"/>
      <c r="C530" s="2"/>
      <c r="D530" s="2"/>
      <c r="E530" s="245"/>
      <c r="F530" s="246"/>
      <c r="G530" s="159"/>
      <c r="H530" s="159"/>
      <c r="I530" s="159"/>
      <c r="J530" s="159"/>
      <c r="K530" s="159"/>
      <c r="L530" s="159"/>
    </row>
    <row r="531" spans="1:12" s="68" customFormat="1" ht="15.75">
      <c r="A531" s="244"/>
      <c r="B531" s="2"/>
      <c r="C531" s="2"/>
      <c r="D531" s="2"/>
      <c r="E531" s="245"/>
      <c r="F531" s="246"/>
      <c r="G531" s="159"/>
      <c r="H531" s="159"/>
      <c r="I531" s="159"/>
      <c r="J531" s="159"/>
      <c r="K531" s="159"/>
      <c r="L531" s="159"/>
    </row>
    <row r="532" spans="1:12" s="68" customFormat="1" ht="15.75">
      <c r="A532" s="244"/>
      <c r="B532" s="2"/>
      <c r="C532" s="2"/>
      <c r="D532" s="2"/>
      <c r="E532" s="245"/>
      <c r="F532" s="246"/>
      <c r="G532" s="159"/>
      <c r="H532" s="159"/>
      <c r="I532" s="159"/>
      <c r="J532" s="159"/>
      <c r="K532" s="159"/>
      <c r="L532" s="159"/>
    </row>
  </sheetData>
  <sheetProtection/>
  <mergeCells count="8">
    <mergeCell ref="D312:D313"/>
    <mergeCell ref="A1:F1"/>
    <mergeCell ref="A2:F2"/>
    <mergeCell ref="A3:F3"/>
    <mergeCell ref="D29:D33"/>
    <mergeCell ref="D118:D121"/>
    <mergeCell ref="D282:D283"/>
    <mergeCell ref="D214:D215"/>
  </mergeCells>
  <printOptions/>
  <pageMargins left="0" right="0" top="0.5118110236220472" bottom="0.3937007874015748" header="0.5905511811023623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C646"/>
  <sheetViews>
    <sheetView tabSelected="1" workbookViewId="0" topLeftCell="A1">
      <selection activeCell="F529" sqref="F529"/>
    </sheetView>
  </sheetViews>
  <sheetFormatPr defaultColWidth="10.28125" defaultRowHeight="12.75"/>
  <cols>
    <col min="1" max="1" width="72.00390625" style="244" customWidth="1"/>
    <col min="2" max="4" width="17.7109375" style="2" customWidth="1"/>
    <col min="5" max="5" width="5.421875" style="245" customWidth="1"/>
    <col min="6" max="6" width="16.8515625" style="246" customWidth="1"/>
    <col min="7" max="12" width="10.28125" style="159" customWidth="1"/>
    <col min="13" max="16384" width="10.28125" style="4" customWidth="1"/>
  </cols>
  <sheetData>
    <row r="1" spans="1:12" s="248" customFormat="1" ht="19.5" customHeight="1">
      <c r="A1" s="373" t="s">
        <v>67</v>
      </c>
      <c r="B1" s="373"/>
      <c r="C1" s="373"/>
      <c r="D1" s="373"/>
      <c r="E1" s="373"/>
      <c r="F1" s="373"/>
      <c r="G1" s="247"/>
      <c r="H1" s="247"/>
      <c r="I1" s="247"/>
      <c r="J1" s="247"/>
      <c r="K1" s="247"/>
      <c r="L1" s="247"/>
    </row>
    <row r="2" spans="1:12" s="250" customFormat="1" ht="19.5" customHeight="1">
      <c r="A2" s="373" t="s">
        <v>48</v>
      </c>
      <c r="B2" s="373"/>
      <c r="C2" s="373"/>
      <c r="D2" s="373"/>
      <c r="E2" s="373"/>
      <c r="F2" s="373"/>
      <c r="G2" s="249"/>
      <c r="H2" s="249"/>
      <c r="I2" s="249"/>
      <c r="J2" s="249"/>
      <c r="K2" s="249"/>
      <c r="L2" s="249"/>
    </row>
    <row r="3" spans="1:12" s="250" customFormat="1" ht="27" customHeight="1">
      <c r="A3" s="374" t="s">
        <v>702</v>
      </c>
      <c r="B3" s="374"/>
      <c r="C3" s="374"/>
      <c r="D3" s="374"/>
      <c r="E3" s="374"/>
      <c r="F3" s="374"/>
      <c r="G3" s="249"/>
      <c r="H3" s="249"/>
      <c r="I3" s="249"/>
      <c r="J3" s="249"/>
      <c r="K3" s="249"/>
      <c r="L3" s="249"/>
    </row>
    <row r="4" spans="1:12" s="313" customFormat="1" ht="2.25" customHeight="1" hidden="1">
      <c r="A4" s="221"/>
      <c r="B4" s="221"/>
      <c r="C4" s="221"/>
      <c r="D4" s="221"/>
      <c r="E4" s="222"/>
      <c r="F4" s="223"/>
      <c r="G4" s="312"/>
      <c r="H4" s="312"/>
      <c r="I4" s="312"/>
      <c r="J4" s="312"/>
      <c r="K4" s="312"/>
      <c r="L4" s="312"/>
    </row>
    <row r="5" spans="1:12" s="313" customFormat="1" ht="9" customHeight="1">
      <c r="A5" s="221"/>
      <c r="B5" s="221"/>
      <c r="C5" s="221"/>
      <c r="D5" s="221"/>
      <c r="E5" s="224"/>
      <c r="F5" s="223"/>
      <c r="G5" s="312"/>
      <c r="H5" s="312"/>
      <c r="I5" s="312"/>
      <c r="J5" s="312"/>
      <c r="K5" s="312"/>
      <c r="L5" s="312"/>
    </row>
    <row r="6" spans="1:12" s="96" customFormat="1" ht="39.75" customHeight="1">
      <c r="A6" s="225" t="s">
        <v>0</v>
      </c>
      <c r="B6" s="226" t="s">
        <v>495</v>
      </c>
      <c r="C6" s="227" t="s">
        <v>703</v>
      </c>
      <c r="D6" s="228" t="s">
        <v>113</v>
      </c>
      <c r="E6" s="299" t="s">
        <v>112</v>
      </c>
      <c r="F6" s="230" t="s">
        <v>497</v>
      </c>
      <c r="G6" s="151"/>
      <c r="H6" s="151"/>
      <c r="I6" s="151"/>
      <c r="J6" s="151"/>
      <c r="K6" s="151"/>
      <c r="L6" s="151"/>
    </row>
    <row r="7" spans="1:12" s="96" customFormat="1" ht="15" customHeight="1">
      <c r="A7" s="231"/>
      <c r="B7" s="232" t="s">
        <v>1</v>
      </c>
      <c r="C7" s="233" t="s">
        <v>2</v>
      </c>
      <c r="D7" s="234" t="s">
        <v>3</v>
      </c>
      <c r="E7" s="300" t="s">
        <v>4</v>
      </c>
      <c r="F7" s="235" t="s">
        <v>5</v>
      </c>
      <c r="G7" s="151"/>
      <c r="H7" s="151"/>
      <c r="I7" s="151"/>
      <c r="J7" s="151"/>
      <c r="K7" s="151"/>
      <c r="L7" s="151"/>
    </row>
    <row r="8" spans="1:12" s="2" customFormat="1" ht="27.75" customHeight="1">
      <c r="A8" s="6" t="s">
        <v>116</v>
      </c>
      <c r="B8" s="90"/>
      <c r="C8" s="7"/>
      <c r="D8" s="104"/>
      <c r="E8" s="8"/>
      <c r="F8" s="105"/>
      <c r="G8" s="99"/>
      <c r="H8" s="99"/>
      <c r="I8" s="99"/>
      <c r="J8" s="99"/>
      <c r="K8" s="99"/>
      <c r="L8" s="99"/>
    </row>
    <row r="9" spans="1:12" s="2" customFormat="1" ht="24.75" customHeight="1">
      <c r="A9" s="10" t="s">
        <v>6</v>
      </c>
      <c r="B9" s="60">
        <f>SUM(B11,B13)</f>
        <v>2092000</v>
      </c>
      <c r="C9" s="60">
        <f>C11+C13+C15</f>
        <v>1801290.58</v>
      </c>
      <c r="D9" s="11">
        <f>B9-C9</f>
        <v>290709.4199999999</v>
      </c>
      <c r="E9" s="12">
        <f>C9/B9*100</f>
        <v>86.10375621414914</v>
      </c>
      <c r="F9" s="11">
        <v>1364432.05</v>
      </c>
      <c r="G9" s="99"/>
      <c r="H9" s="99"/>
      <c r="I9" s="99"/>
      <c r="J9" s="99"/>
      <c r="K9" s="99"/>
      <c r="L9" s="99"/>
    </row>
    <row r="10" spans="1:12" s="51" customFormat="1" ht="16.5" customHeight="1">
      <c r="A10" s="87"/>
      <c r="B10" s="310" t="s">
        <v>704</v>
      </c>
      <c r="C10" s="310" t="s">
        <v>704</v>
      </c>
      <c r="D10" s="16"/>
      <c r="E10" s="17"/>
      <c r="F10" s="16"/>
      <c r="G10" s="88"/>
      <c r="H10" s="88"/>
      <c r="I10" s="88"/>
      <c r="J10" s="88"/>
      <c r="K10" s="88"/>
      <c r="L10" s="88"/>
    </row>
    <row r="11" spans="1:12" s="51" customFormat="1" ht="16.5" customHeight="1">
      <c r="A11" s="87"/>
      <c r="B11" s="48">
        <v>2078000</v>
      </c>
      <c r="C11" s="49">
        <v>1727303.86</v>
      </c>
      <c r="D11" s="16"/>
      <c r="E11" s="17"/>
      <c r="F11" s="16"/>
      <c r="G11" s="88"/>
      <c r="H11" s="88"/>
      <c r="I11" s="88"/>
      <c r="J11" s="88"/>
      <c r="K11" s="88"/>
      <c r="L11" s="88"/>
    </row>
    <row r="12" spans="1:12" s="51" customFormat="1" ht="16.5" customHeight="1">
      <c r="A12" s="87"/>
      <c r="B12" s="310" t="s">
        <v>705</v>
      </c>
      <c r="C12" s="310" t="s">
        <v>705</v>
      </c>
      <c r="D12" s="16"/>
      <c r="E12" s="17"/>
      <c r="F12" s="16"/>
      <c r="G12" s="88"/>
      <c r="H12" s="88"/>
      <c r="I12" s="88"/>
      <c r="J12" s="88"/>
      <c r="K12" s="88"/>
      <c r="L12" s="88"/>
    </row>
    <row r="13" spans="1:12" s="51" customFormat="1" ht="16.5" customHeight="1">
      <c r="A13" s="87"/>
      <c r="B13" s="48">
        <v>14000</v>
      </c>
      <c r="C13" s="49">
        <v>11098.04</v>
      </c>
      <c r="D13" s="16"/>
      <c r="E13" s="17"/>
      <c r="F13" s="16"/>
      <c r="G13" s="88"/>
      <c r="H13" s="88"/>
      <c r="I13" s="88"/>
      <c r="J13" s="88"/>
      <c r="K13" s="88"/>
      <c r="L13" s="88"/>
    </row>
    <row r="14" spans="1:12" s="51" customFormat="1" ht="16.5" customHeight="1">
      <c r="A14" s="87"/>
      <c r="B14" s="310" t="s">
        <v>706</v>
      </c>
      <c r="C14" s="310" t="s">
        <v>706</v>
      </c>
      <c r="D14" s="16"/>
      <c r="E14" s="17"/>
      <c r="F14" s="16"/>
      <c r="G14" s="88"/>
      <c r="H14" s="88"/>
      <c r="I14" s="88"/>
      <c r="J14" s="88"/>
      <c r="K14" s="88"/>
      <c r="L14" s="88"/>
    </row>
    <row r="15" spans="1:12" s="209" customFormat="1" ht="16.5" customHeight="1">
      <c r="A15" s="314"/>
      <c r="B15" s="83">
        <v>0</v>
      </c>
      <c r="C15" s="83">
        <v>62888.68</v>
      </c>
      <c r="D15" s="315"/>
      <c r="E15" s="316"/>
      <c r="F15" s="315"/>
      <c r="G15" s="208"/>
      <c r="H15" s="208"/>
      <c r="I15" s="208"/>
      <c r="J15" s="208"/>
      <c r="K15" s="208"/>
      <c r="L15" s="208"/>
    </row>
    <row r="16" spans="1:12" s="2" customFormat="1" ht="24.75" customHeight="1">
      <c r="A16" s="87" t="s">
        <v>7</v>
      </c>
      <c r="B16" s="27">
        <f>SUM(B18,B20)</f>
        <v>40500</v>
      </c>
      <c r="C16" s="27">
        <f>C18+C20+C22</f>
        <v>36037.23</v>
      </c>
      <c r="D16" s="16">
        <f>B16-C16</f>
        <v>4462.769999999997</v>
      </c>
      <c r="E16" s="17">
        <f>C16/B16*100</f>
        <v>88.98081481481482</v>
      </c>
      <c r="F16" s="16">
        <v>105267.89</v>
      </c>
      <c r="G16" s="99"/>
      <c r="H16" s="99"/>
      <c r="I16" s="99"/>
      <c r="J16" s="99"/>
      <c r="K16" s="99"/>
      <c r="L16" s="99"/>
    </row>
    <row r="17" spans="1:12" s="2" customFormat="1" ht="16.5" customHeight="1">
      <c r="A17" s="87"/>
      <c r="B17" s="103" t="s">
        <v>707</v>
      </c>
      <c r="C17" s="103" t="s">
        <v>707</v>
      </c>
      <c r="D17" s="16"/>
      <c r="E17" s="17"/>
      <c r="F17" s="16"/>
      <c r="G17" s="99"/>
      <c r="H17" s="99"/>
      <c r="I17" s="99"/>
      <c r="J17" s="99"/>
      <c r="K17" s="99"/>
      <c r="L17" s="99"/>
    </row>
    <row r="18" spans="1:12" s="2" customFormat="1" ht="16.5" customHeight="1">
      <c r="A18" s="87"/>
      <c r="B18" s="49">
        <v>40000</v>
      </c>
      <c r="C18" s="49">
        <v>34804.36</v>
      </c>
      <c r="D18" s="16"/>
      <c r="E18" s="17"/>
      <c r="F18" s="16"/>
      <c r="G18" s="99"/>
      <c r="H18" s="99"/>
      <c r="I18" s="99"/>
      <c r="J18" s="99"/>
      <c r="K18" s="99"/>
      <c r="L18" s="99"/>
    </row>
    <row r="19" spans="1:12" s="2" customFormat="1" ht="16.5" customHeight="1">
      <c r="A19" s="87"/>
      <c r="B19" s="310" t="s">
        <v>705</v>
      </c>
      <c r="C19" s="310" t="s">
        <v>705</v>
      </c>
      <c r="D19" s="16"/>
      <c r="E19" s="17"/>
      <c r="F19" s="16"/>
      <c r="G19" s="99"/>
      <c r="H19" s="99"/>
      <c r="I19" s="99"/>
      <c r="J19" s="99"/>
      <c r="K19" s="99"/>
      <c r="L19" s="99"/>
    </row>
    <row r="20" spans="1:12" s="2" customFormat="1" ht="16.5" customHeight="1">
      <c r="A20" s="87"/>
      <c r="B20" s="49">
        <v>500</v>
      </c>
      <c r="C20" s="49">
        <v>184.93</v>
      </c>
      <c r="D20" s="16"/>
      <c r="E20" s="17"/>
      <c r="F20" s="16"/>
      <c r="G20" s="99"/>
      <c r="H20" s="99"/>
      <c r="I20" s="99"/>
      <c r="J20" s="99"/>
      <c r="K20" s="99"/>
      <c r="L20" s="99"/>
    </row>
    <row r="21" spans="1:12" s="2" customFormat="1" ht="16.5" customHeight="1">
      <c r="A21" s="87"/>
      <c r="B21" s="310" t="s">
        <v>706</v>
      </c>
      <c r="C21" s="310" t="s">
        <v>706</v>
      </c>
      <c r="D21" s="16"/>
      <c r="E21" s="17"/>
      <c r="F21" s="16"/>
      <c r="G21" s="99"/>
      <c r="H21" s="99"/>
      <c r="I21" s="99"/>
      <c r="J21" s="99"/>
      <c r="K21" s="99"/>
      <c r="L21" s="99"/>
    </row>
    <row r="22" spans="1:12" s="2" customFormat="1" ht="16.5" customHeight="1">
      <c r="A22" s="87"/>
      <c r="B22" s="49">
        <v>0</v>
      </c>
      <c r="C22" s="49">
        <v>1047.94</v>
      </c>
      <c r="D22" s="16"/>
      <c r="E22" s="17"/>
      <c r="F22" s="16"/>
      <c r="G22" s="99"/>
      <c r="H22" s="99"/>
      <c r="I22" s="99"/>
      <c r="J22" s="99"/>
      <c r="K22" s="99"/>
      <c r="L22" s="99"/>
    </row>
    <row r="23" spans="1:12" s="2" customFormat="1" ht="27" customHeight="1">
      <c r="A23" s="165" t="s">
        <v>91</v>
      </c>
      <c r="B23" s="166">
        <f>SUM(B9,B16)</f>
        <v>2132500</v>
      </c>
      <c r="C23" s="166">
        <f>SUM(C9,C16)</f>
        <v>1837327.81</v>
      </c>
      <c r="D23" s="167">
        <f>B23-C23</f>
        <v>295172.18999999994</v>
      </c>
      <c r="E23" s="168">
        <f>C23/B23*100</f>
        <v>86.15839671746777</v>
      </c>
      <c r="F23" s="167">
        <f>SUM(F9:F16)</f>
        <v>1469699.94</v>
      </c>
      <c r="G23" s="99"/>
      <c r="H23" s="99"/>
      <c r="I23" s="99"/>
      <c r="J23" s="99"/>
      <c r="K23" s="99"/>
      <c r="L23" s="99"/>
    </row>
    <row r="24" spans="1:12" s="317" customFormat="1" ht="33.75" customHeight="1">
      <c r="A24" s="10" t="s">
        <v>8</v>
      </c>
      <c r="B24" s="60">
        <v>38000</v>
      </c>
      <c r="C24" s="60">
        <f>SUM(C25:C27)</f>
        <v>30833.73</v>
      </c>
      <c r="D24" s="11">
        <f>B24-C24</f>
        <v>7166.27</v>
      </c>
      <c r="E24" s="12">
        <f>C24/B24*100</f>
        <v>81.14139473684212</v>
      </c>
      <c r="F24" s="11">
        <v>43005.88</v>
      </c>
      <c r="G24" s="157"/>
      <c r="H24" s="158"/>
      <c r="I24" s="158"/>
      <c r="J24" s="158"/>
      <c r="K24" s="158"/>
      <c r="L24" s="158"/>
    </row>
    <row r="25" spans="1:12" s="51" customFormat="1" ht="17.25" customHeight="1">
      <c r="A25" s="55" t="s">
        <v>300</v>
      </c>
      <c r="B25" s="49"/>
      <c r="C25" s="49">
        <v>11833.73</v>
      </c>
      <c r="D25" s="48"/>
      <c r="E25" s="50"/>
      <c r="F25" s="48"/>
      <c r="G25" s="88"/>
      <c r="H25" s="88"/>
      <c r="I25" s="88"/>
      <c r="J25" s="88"/>
      <c r="K25" s="88"/>
      <c r="L25" s="88"/>
    </row>
    <row r="26" spans="1:12" s="51" customFormat="1" ht="17.25" customHeight="1">
      <c r="A26" s="55" t="s">
        <v>708</v>
      </c>
      <c r="B26" s="49"/>
      <c r="C26" s="49">
        <v>1500</v>
      </c>
      <c r="D26" s="48"/>
      <c r="E26" s="50"/>
      <c r="F26" s="48"/>
      <c r="G26" s="88"/>
      <c r="H26" s="88"/>
      <c r="I26" s="88"/>
      <c r="J26" s="88"/>
      <c r="K26" s="88"/>
      <c r="L26" s="88"/>
    </row>
    <row r="27" spans="1:12" s="51" customFormat="1" ht="17.25" customHeight="1">
      <c r="A27" s="55" t="s">
        <v>210</v>
      </c>
      <c r="B27" s="49"/>
      <c r="C27" s="49">
        <v>17500</v>
      </c>
      <c r="D27" s="48"/>
      <c r="E27" s="50"/>
      <c r="F27" s="48"/>
      <c r="G27" s="88"/>
      <c r="H27" s="88"/>
      <c r="I27" s="88"/>
      <c r="J27" s="88"/>
      <c r="K27" s="88"/>
      <c r="L27" s="88"/>
    </row>
    <row r="28" spans="1:12" s="3" customFormat="1" ht="27" customHeight="1">
      <c r="A28" s="165" t="s">
        <v>92</v>
      </c>
      <c r="B28" s="166">
        <f>B24</f>
        <v>38000</v>
      </c>
      <c r="C28" s="166">
        <f>C24</f>
        <v>30833.73</v>
      </c>
      <c r="D28" s="167">
        <f>B28-C28</f>
        <v>7166.27</v>
      </c>
      <c r="E28" s="168">
        <f>C28/B28*100</f>
        <v>81.14139473684212</v>
      </c>
      <c r="F28" s="167">
        <f>F24</f>
        <v>43005.88</v>
      </c>
      <c r="G28" s="152"/>
      <c r="H28" s="152"/>
      <c r="I28" s="152"/>
      <c r="J28" s="152"/>
      <c r="K28" s="152"/>
      <c r="L28" s="152"/>
    </row>
    <row r="29" spans="1:12" s="2" customFormat="1" ht="24.75" customHeight="1">
      <c r="A29" s="20" t="s">
        <v>117</v>
      </c>
      <c r="B29" s="60">
        <f>SUM(B31,B33)</f>
        <v>296000</v>
      </c>
      <c r="C29" s="60">
        <f>C31+C33+C35</f>
        <v>265932.97</v>
      </c>
      <c r="D29" s="11">
        <f>B29-C29</f>
        <v>30067.030000000028</v>
      </c>
      <c r="E29" s="12">
        <f>C29/B29*100</f>
        <v>89.84221959459458</v>
      </c>
      <c r="F29" s="11">
        <v>227803.42</v>
      </c>
      <c r="G29" s="99"/>
      <c r="H29" s="99"/>
      <c r="I29" s="99"/>
      <c r="J29" s="99"/>
      <c r="K29" s="99"/>
      <c r="L29" s="99"/>
    </row>
    <row r="30" spans="1:12" s="2" customFormat="1" ht="16.5" customHeight="1">
      <c r="A30" s="24"/>
      <c r="B30" s="103" t="s">
        <v>707</v>
      </c>
      <c r="C30" s="103" t="s">
        <v>707</v>
      </c>
      <c r="D30" s="16"/>
      <c r="E30" s="17"/>
      <c r="F30" s="16"/>
      <c r="G30" s="99"/>
      <c r="H30" s="99"/>
      <c r="I30" s="99"/>
      <c r="J30" s="99"/>
      <c r="K30" s="99"/>
      <c r="L30" s="99"/>
    </row>
    <row r="31" spans="1:12" s="2" customFormat="1" ht="16.5" customHeight="1">
      <c r="A31" s="24"/>
      <c r="B31" s="48">
        <v>294000</v>
      </c>
      <c r="C31" s="48">
        <v>255778.22</v>
      </c>
      <c r="D31" s="16"/>
      <c r="E31" s="17"/>
      <c r="F31" s="16"/>
      <c r="G31" s="99"/>
      <c r="H31" s="99"/>
      <c r="I31" s="99"/>
      <c r="J31" s="99"/>
      <c r="K31" s="99"/>
      <c r="L31" s="99"/>
    </row>
    <row r="32" spans="1:12" s="2" customFormat="1" ht="16.5" customHeight="1">
      <c r="A32" s="24"/>
      <c r="B32" s="310" t="s">
        <v>705</v>
      </c>
      <c r="C32" s="310" t="s">
        <v>705</v>
      </c>
      <c r="D32" s="16"/>
      <c r="E32" s="17"/>
      <c r="F32" s="16"/>
      <c r="G32" s="99"/>
      <c r="H32" s="99"/>
      <c r="I32" s="99"/>
      <c r="J32" s="99"/>
      <c r="K32" s="99"/>
      <c r="L32" s="99"/>
    </row>
    <row r="33" spans="1:12" s="2" customFormat="1" ht="16.5" customHeight="1">
      <c r="A33" s="24"/>
      <c r="B33" s="48">
        <v>2000</v>
      </c>
      <c r="C33" s="48">
        <v>1523.21</v>
      </c>
      <c r="D33" s="16"/>
      <c r="E33" s="17"/>
      <c r="F33" s="16"/>
      <c r="G33" s="99"/>
      <c r="H33" s="99"/>
      <c r="I33" s="99"/>
      <c r="J33" s="99"/>
      <c r="K33" s="99"/>
      <c r="L33" s="99"/>
    </row>
    <row r="34" spans="1:12" s="2" customFormat="1" ht="16.5" customHeight="1">
      <c r="A34" s="24"/>
      <c r="B34" s="310" t="s">
        <v>706</v>
      </c>
      <c r="C34" s="310" t="s">
        <v>706</v>
      </c>
      <c r="D34" s="16"/>
      <c r="E34" s="17"/>
      <c r="F34" s="16"/>
      <c r="G34" s="99"/>
      <c r="H34" s="99"/>
      <c r="I34" s="99"/>
      <c r="J34" s="99"/>
      <c r="K34" s="99"/>
      <c r="L34" s="99"/>
    </row>
    <row r="35" spans="1:12" s="2" customFormat="1" ht="16.5" customHeight="1">
      <c r="A35" s="24"/>
      <c r="B35" s="49">
        <v>0</v>
      </c>
      <c r="C35" s="49">
        <v>8631.54</v>
      </c>
      <c r="D35" s="16"/>
      <c r="E35" s="17"/>
      <c r="F35" s="16"/>
      <c r="G35" s="99"/>
      <c r="H35" s="99"/>
      <c r="I35" s="99"/>
      <c r="J35" s="99"/>
      <c r="K35" s="99"/>
      <c r="L35" s="99"/>
    </row>
    <row r="36" spans="1:12" s="2" customFormat="1" ht="24.75" customHeight="1">
      <c r="A36" s="10" t="s">
        <v>118</v>
      </c>
      <c r="B36" s="60">
        <f>SUM(B38,B40)</f>
        <v>37500</v>
      </c>
      <c r="C36" s="60">
        <f>C38+C40+C42</f>
        <v>31234.72</v>
      </c>
      <c r="D36" s="11">
        <f>B36-C36</f>
        <v>6265.279999999999</v>
      </c>
      <c r="E36" s="12">
        <f>C36/B36*100</f>
        <v>83.29258666666666</v>
      </c>
      <c r="F36" s="11">
        <v>24984.89</v>
      </c>
      <c r="G36" s="99"/>
      <c r="H36" s="99"/>
      <c r="I36" s="99"/>
      <c r="J36" s="99"/>
      <c r="K36" s="99"/>
      <c r="L36" s="99"/>
    </row>
    <row r="37" spans="1:12" s="2" customFormat="1" ht="16.5" customHeight="1">
      <c r="A37" s="87"/>
      <c r="B37" s="103" t="s">
        <v>707</v>
      </c>
      <c r="C37" s="49"/>
      <c r="D37" s="16"/>
      <c r="E37" s="17"/>
      <c r="F37" s="16"/>
      <c r="G37" s="99"/>
      <c r="H37" s="99"/>
      <c r="I37" s="99"/>
      <c r="J37" s="99"/>
      <c r="K37" s="99"/>
      <c r="L37" s="99"/>
    </row>
    <row r="38" spans="1:12" s="2" customFormat="1" ht="16.5" customHeight="1">
      <c r="A38" s="87"/>
      <c r="B38" s="48">
        <v>37000</v>
      </c>
      <c r="C38" s="48">
        <v>29955.97</v>
      </c>
      <c r="D38" s="16"/>
      <c r="E38" s="17"/>
      <c r="F38" s="16"/>
      <c r="G38" s="99"/>
      <c r="H38" s="99"/>
      <c r="I38" s="99"/>
      <c r="J38" s="99"/>
      <c r="K38" s="99"/>
      <c r="L38" s="99"/>
    </row>
    <row r="39" spans="1:12" s="2" customFormat="1" ht="16.5" customHeight="1">
      <c r="A39" s="87"/>
      <c r="B39" s="310" t="s">
        <v>705</v>
      </c>
      <c r="C39" s="48"/>
      <c r="D39" s="16"/>
      <c r="E39" s="17"/>
      <c r="F39" s="16"/>
      <c r="G39" s="99"/>
      <c r="H39" s="99"/>
      <c r="I39" s="99"/>
      <c r="J39" s="99"/>
      <c r="K39" s="99"/>
      <c r="L39" s="99"/>
    </row>
    <row r="40" spans="1:12" s="2" customFormat="1" ht="16.5" customHeight="1">
      <c r="A40" s="87"/>
      <c r="B40" s="49">
        <v>500</v>
      </c>
      <c r="C40" s="49">
        <v>191.81</v>
      </c>
      <c r="D40" s="16"/>
      <c r="E40" s="17"/>
      <c r="F40" s="16"/>
      <c r="G40" s="99"/>
      <c r="H40" s="99"/>
      <c r="I40" s="99"/>
      <c r="J40" s="99"/>
      <c r="K40" s="99"/>
      <c r="L40" s="99"/>
    </row>
    <row r="41" spans="1:12" s="2" customFormat="1" ht="16.5" customHeight="1">
      <c r="A41" s="87"/>
      <c r="B41" s="310" t="s">
        <v>706</v>
      </c>
      <c r="C41" s="310" t="s">
        <v>706</v>
      </c>
      <c r="D41" s="16"/>
      <c r="E41" s="17"/>
      <c r="F41" s="16"/>
      <c r="G41" s="99"/>
      <c r="H41" s="99"/>
      <c r="I41" s="99"/>
      <c r="J41" s="99"/>
      <c r="K41" s="99"/>
      <c r="L41" s="99"/>
    </row>
    <row r="42" spans="1:12" s="2" customFormat="1" ht="16.5" customHeight="1">
      <c r="A42" s="87"/>
      <c r="B42" s="49">
        <v>0</v>
      </c>
      <c r="C42" s="49">
        <v>1086.94</v>
      </c>
      <c r="D42" s="16"/>
      <c r="E42" s="17"/>
      <c r="F42" s="16"/>
      <c r="G42" s="99"/>
      <c r="H42" s="99"/>
      <c r="I42" s="99"/>
      <c r="J42" s="99"/>
      <c r="K42" s="99"/>
      <c r="L42" s="99"/>
    </row>
    <row r="43" spans="1:12" s="2" customFormat="1" ht="27.75" customHeight="1">
      <c r="A43" s="107" t="s">
        <v>93</v>
      </c>
      <c r="B43" s="108">
        <f>SUM(B29,B36)</f>
        <v>333500</v>
      </c>
      <c r="C43" s="108">
        <f>SUM(C29,C36)</f>
        <v>297167.68999999994</v>
      </c>
      <c r="D43" s="109">
        <f>B43-C43</f>
        <v>36332.310000000056</v>
      </c>
      <c r="E43" s="110">
        <f>C43/B43*100</f>
        <v>89.10575412293852</v>
      </c>
      <c r="F43" s="109">
        <f>SUM(F29:F36)</f>
        <v>252788.31</v>
      </c>
      <c r="G43" s="99"/>
      <c r="H43" s="99"/>
      <c r="I43" s="99"/>
      <c r="J43" s="99"/>
      <c r="K43" s="99"/>
      <c r="L43" s="99"/>
    </row>
    <row r="44" spans="1:12" s="2" customFormat="1" ht="27" customHeight="1">
      <c r="A44" s="165" t="s">
        <v>94</v>
      </c>
      <c r="B44" s="166">
        <f>SUM(B23,B28,B43)</f>
        <v>2504000</v>
      </c>
      <c r="C44" s="166">
        <f>SUM(C23,C28,C43)</f>
        <v>2165329.23</v>
      </c>
      <c r="D44" s="167">
        <f>B44-C44</f>
        <v>338670.77</v>
      </c>
      <c r="E44" s="168">
        <f>C44/B44*100</f>
        <v>86.47480950479233</v>
      </c>
      <c r="F44" s="167">
        <f>SUM(F23,F28,F43)</f>
        <v>1765494.13</v>
      </c>
      <c r="G44" s="99"/>
      <c r="H44" s="99"/>
      <c r="I44" s="99"/>
      <c r="J44" s="99"/>
      <c r="K44" s="99"/>
      <c r="L44" s="99"/>
    </row>
    <row r="45" spans="1:12" s="2" customFormat="1" ht="27" customHeight="1">
      <c r="A45" s="10" t="s">
        <v>9</v>
      </c>
      <c r="B45" s="60">
        <v>150000</v>
      </c>
      <c r="C45" s="60">
        <f>SUM(C46:C52)</f>
        <v>115292.3</v>
      </c>
      <c r="D45" s="11">
        <f>B45-C45</f>
        <v>34707.7</v>
      </c>
      <c r="E45" s="12">
        <f>C45/B45*100</f>
        <v>76.86153333333333</v>
      </c>
      <c r="F45" s="11">
        <v>139775.02</v>
      </c>
      <c r="G45" s="99"/>
      <c r="H45" s="99"/>
      <c r="I45" s="99"/>
      <c r="J45" s="99"/>
      <c r="K45" s="99"/>
      <c r="L45" s="99"/>
    </row>
    <row r="46" spans="1:12" s="51" customFormat="1" ht="19.5" customHeight="1">
      <c r="A46" s="71" t="s">
        <v>71</v>
      </c>
      <c r="B46" s="49"/>
      <c r="C46" s="49">
        <v>13812.5</v>
      </c>
      <c r="D46" s="48"/>
      <c r="E46" s="161"/>
      <c r="F46" s="48"/>
      <c r="G46" s="88"/>
      <c r="H46" s="88"/>
      <c r="I46" s="88"/>
      <c r="J46" s="88"/>
      <c r="K46" s="88"/>
      <c r="L46" s="88"/>
    </row>
    <row r="47" spans="1:12" s="2" customFormat="1" ht="19.5" customHeight="1">
      <c r="A47" s="71" t="s">
        <v>106</v>
      </c>
      <c r="B47" s="49"/>
      <c r="C47" s="49">
        <v>21621.21</v>
      </c>
      <c r="D47" s="48"/>
      <c r="E47" s="50"/>
      <c r="F47" s="48"/>
      <c r="G47" s="99"/>
      <c r="H47" s="99"/>
      <c r="I47" s="99"/>
      <c r="J47" s="99"/>
      <c r="K47" s="99"/>
      <c r="L47" s="99"/>
    </row>
    <row r="48" spans="1:12" s="2" customFormat="1" ht="19.5" customHeight="1">
      <c r="A48" s="71" t="s">
        <v>171</v>
      </c>
      <c r="B48" s="49"/>
      <c r="C48" s="49">
        <v>25252.8</v>
      </c>
      <c r="D48" s="48"/>
      <c r="E48" s="50"/>
      <c r="F48" s="48"/>
      <c r="G48" s="99"/>
      <c r="H48" s="99"/>
      <c r="I48" s="99"/>
      <c r="J48" s="99"/>
      <c r="K48" s="99"/>
      <c r="L48" s="99"/>
    </row>
    <row r="49" spans="1:12" s="2" customFormat="1" ht="19.5" customHeight="1">
      <c r="A49" s="71" t="s">
        <v>62</v>
      </c>
      <c r="B49" s="49"/>
      <c r="C49" s="49">
        <v>19742.41</v>
      </c>
      <c r="D49" s="48"/>
      <c r="E49" s="50"/>
      <c r="F49" s="48"/>
      <c r="G49" s="99"/>
      <c r="H49" s="99"/>
      <c r="I49" s="99"/>
      <c r="J49" s="99"/>
      <c r="K49" s="99"/>
      <c r="L49" s="99"/>
    </row>
    <row r="50" spans="1:12" s="2" customFormat="1" ht="19.5" customHeight="1">
      <c r="A50" s="205" t="s">
        <v>10</v>
      </c>
      <c r="B50" s="49"/>
      <c r="C50" s="49">
        <v>15244.25</v>
      </c>
      <c r="D50" s="48"/>
      <c r="E50" s="50"/>
      <c r="F50" s="48"/>
      <c r="G50" s="99"/>
      <c r="H50" s="99"/>
      <c r="I50" s="99"/>
      <c r="J50" s="99"/>
      <c r="K50" s="99"/>
      <c r="L50" s="99"/>
    </row>
    <row r="51" spans="1:12" s="2" customFormat="1" ht="19.5" customHeight="1">
      <c r="A51" s="205" t="s">
        <v>236</v>
      </c>
      <c r="B51" s="49"/>
      <c r="C51" s="49">
        <v>6118</v>
      </c>
      <c r="D51" s="48"/>
      <c r="E51" s="50"/>
      <c r="F51" s="48"/>
      <c r="G51" s="99"/>
      <c r="H51" s="99"/>
      <c r="I51" s="99"/>
      <c r="J51" s="99"/>
      <c r="K51" s="99"/>
      <c r="L51" s="99"/>
    </row>
    <row r="52" spans="1:12" s="2" customFormat="1" ht="19.5" customHeight="1">
      <c r="A52" s="318" t="s">
        <v>11</v>
      </c>
      <c r="B52" s="83"/>
      <c r="C52" s="83">
        <v>13501.13</v>
      </c>
      <c r="D52" s="53"/>
      <c r="E52" s="54"/>
      <c r="F52" s="53"/>
      <c r="G52" s="99"/>
      <c r="H52" s="99"/>
      <c r="I52" s="99"/>
      <c r="J52" s="99"/>
      <c r="K52" s="99"/>
      <c r="L52" s="99"/>
    </row>
    <row r="53" spans="1:12" s="2" customFormat="1" ht="30.75" customHeight="1">
      <c r="A53" s="20" t="s">
        <v>13</v>
      </c>
      <c r="B53" s="60">
        <v>90000</v>
      </c>
      <c r="C53" s="11">
        <f>SUM(C54)</f>
        <v>85050.9</v>
      </c>
      <c r="D53" s="319">
        <f>B53-C53</f>
        <v>4949.100000000006</v>
      </c>
      <c r="E53" s="320">
        <f>C53/B53*100</f>
        <v>94.50099999999999</v>
      </c>
      <c r="F53" s="11">
        <v>46934.06</v>
      </c>
      <c r="G53" s="99"/>
      <c r="H53" s="99"/>
      <c r="I53" s="99"/>
      <c r="J53" s="99"/>
      <c r="K53" s="99"/>
      <c r="L53" s="99"/>
    </row>
    <row r="54" spans="1:12" s="2" customFormat="1" ht="19.5" customHeight="1">
      <c r="A54" s="52" t="s">
        <v>66</v>
      </c>
      <c r="B54" s="83"/>
      <c r="C54" s="53">
        <v>85050.9</v>
      </c>
      <c r="D54" s="321"/>
      <c r="E54" s="322"/>
      <c r="F54" s="53"/>
      <c r="G54" s="99"/>
      <c r="H54" s="99"/>
      <c r="I54" s="99"/>
      <c r="J54" s="99"/>
      <c r="K54" s="99"/>
      <c r="L54" s="99"/>
    </row>
    <row r="55" spans="1:12" s="2" customFormat="1" ht="30" customHeight="1">
      <c r="A55" s="24" t="s">
        <v>14</v>
      </c>
      <c r="B55" s="27">
        <v>10000</v>
      </c>
      <c r="C55" s="27">
        <v>0</v>
      </c>
      <c r="D55" s="16">
        <f>B55-C55</f>
        <v>10000</v>
      </c>
      <c r="E55" s="17">
        <f>C55/B55*100</f>
        <v>0</v>
      </c>
      <c r="F55" s="16">
        <v>7389</v>
      </c>
      <c r="G55" s="99"/>
      <c r="H55" s="99"/>
      <c r="I55" s="99"/>
      <c r="J55" s="99"/>
      <c r="K55" s="99"/>
      <c r="L55" s="99"/>
    </row>
    <row r="56" spans="1:12" s="2" customFormat="1" ht="35.25" customHeight="1">
      <c r="A56" s="169" t="s">
        <v>95</v>
      </c>
      <c r="B56" s="166">
        <f>SUM(B45,B53,B55)</f>
        <v>250000</v>
      </c>
      <c r="C56" s="166">
        <f>SUM(C45,C53,C55)</f>
        <v>200343.2</v>
      </c>
      <c r="D56" s="167">
        <f>B56-C56</f>
        <v>49656.79999999999</v>
      </c>
      <c r="E56" s="168">
        <f>C56/B56*100</f>
        <v>80.13728</v>
      </c>
      <c r="F56" s="167">
        <f>SUM(F45,F53,F55)</f>
        <v>194098.08</v>
      </c>
      <c r="G56" s="99"/>
      <c r="H56" s="99"/>
      <c r="I56" s="99"/>
      <c r="J56" s="99"/>
      <c r="K56" s="99"/>
      <c r="L56" s="99"/>
    </row>
    <row r="57" spans="1:12" s="2" customFormat="1" ht="30" customHeight="1">
      <c r="A57" s="20" t="s">
        <v>15</v>
      </c>
      <c r="B57" s="60">
        <v>35000</v>
      </c>
      <c r="C57" s="94">
        <f>SUM(C58:C65)</f>
        <v>26317.57</v>
      </c>
      <c r="D57" s="11">
        <f>B57-C57</f>
        <v>8682.43</v>
      </c>
      <c r="E57" s="12">
        <f>C57/B57*100</f>
        <v>75.19305714285714</v>
      </c>
      <c r="F57" s="11">
        <v>30500.41</v>
      </c>
      <c r="G57" s="99"/>
      <c r="H57" s="99"/>
      <c r="I57" s="99"/>
      <c r="J57" s="99"/>
      <c r="K57" s="99"/>
      <c r="L57" s="99"/>
    </row>
    <row r="58" spans="1:12" s="2" customFormat="1" ht="21" customHeight="1">
      <c r="A58" s="46" t="s">
        <v>709</v>
      </c>
      <c r="B58" s="49"/>
      <c r="C58" s="92">
        <v>1916.07</v>
      </c>
      <c r="D58" s="48"/>
      <c r="E58" s="50"/>
      <c r="F58" s="48"/>
      <c r="G58" s="99"/>
      <c r="H58" s="99"/>
      <c r="I58" s="99"/>
      <c r="J58" s="99"/>
      <c r="K58" s="99"/>
      <c r="L58" s="99"/>
    </row>
    <row r="59" spans="1:12" s="2" customFormat="1" ht="21" customHeight="1">
      <c r="A59" s="46" t="s">
        <v>710</v>
      </c>
      <c r="B59" s="49"/>
      <c r="C59" s="92"/>
      <c r="D59" s="48"/>
      <c r="E59" s="50"/>
      <c r="F59" s="48"/>
      <c r="G59" s="99"/>
      <c r="H59" s="99"/>
      <c r="I59" s="99"/>
      <c r="J59" s="99"/>
      <c r="K59" s="99"/>
      <c r="L59" s="99"/>
    </row>
    <row r="60" spans="1:12" s="2" customFormat="1" ht="21" customHeight="1">
      <c r="A60" s="46" t="s">
        <v>149</v>
      </c>
      <c r="B60" s="49"/>
      <c r="C60" s="92">
        <v>4262.37</v>
      </c>
      <c r="D60" s="48"/>
      <c r="E60" s="50"/>
      <c r="F60" s="48"/>
      <c r="G60" s="99"/>
      <c r="H60" s="99"/>
      <c r="I60" s="99"/>
      <c r="J60" s="99"/>
      <c r="K60" s="99"/>
      <c r="L60" s="99"/>
    </row>
    <row r="61" spans="1:12" s="2" customFormat="1" ht="21" customHeight="1">
      <c r="A61" s="46" t="s">
        <v>174</v>
      </c>
      <c r="B61" s="49"/>
      <c r="C61" s="92">
        <v>12981.69</v>
      </c>
      <c r="D61" s="48"/>
      <c r="E61" s="50"/>
      <c r="F61" s="48"/>
      <c r="G61" s="99"/>
      <c r="H61" s="99"/>
      <c r="I61" s="99"/>
      <c r="J61" s="99"/>
      <c r="K61" s="99"/>
      <c r="L61" s="99"/>
    </row>
    <row r="62" spans="1:12" s="2" customFormat="1" ht="21" customHeight="1">
      <c r="A62" s="45" t="s">
        <v>711</v>
      </c>
      <c r="B62" s="49"/>
      <c r="C62" s="92">
        <v>2974.73</v>
      </c>
      <c r="D62" s="48"/>
      <c r="E62" s="50"/>
      <c r="F62" s="48"/>
      <c r="G62" s="99"/>
      <c r="H62" s="99"/>
      <c r="I62" s="99"/>
      <c r="J62" s="99"/>
      <c r="K62" s="99"/>
      <c r="L62" s="99"/>
    </row>
    <row r="63" spans="1:12" s="2" customFormat="1" ht="21" customHeight="1">
      <c r="A63" s="45" t="s">
        <v>712</v>
      </c>
      <c r="B63" s="49"/>
      <c r="C63" s="92"/>
      <c r="D63" s="48"/>
      <c r="E63" s="50"/>
      <c r="F63" s="48"/>
      <c r="G63" s="99"/>
      <c r="H63" s="99"/>
      <c r="I63" s="99"/>
      <c r="J63" s="99"/>
      <c r="K63" s="99"/>
      <c r="L63" s="99"/>
    </row>
    <row r="64" spans="1:12" s="2" customFormat="1" ht="21" customHeight="1">
      <c r="A64" s="45" t="s">
        <v>150</v>
      </c>
      <c r="B64" s="49"/>
      <c r="C64" s="92">
        <v>4144.91</v>
      </c>
      <c r="D64" s="48"/>
      <c r="E64" s="50"/>
      <c r="F64" s="48"/>
      <c r="G64" s="99"/>
      <c r="H64" s="99"/>
      <c r="I64" s="99"/>
      <c r="J64" s="99"/>
      <c r="K64" s="99"/>
      <c r="L64" s="99"/>
    </row>
    <row r="65" spans="1:12" s="2" customFormat="1" ht="21" customHeight="1">
      <c r="A65" s="45" t="s">
        <v>713</v>
      </c>
      <c r="B65" s="49"/>
      <c r="C65" s="92">
        <v>37.8</v>
      </c>
      <c r="D65" s="48"/>
      <c r="E65" s="50"/>
      <c r="F65" s="48"/>
      <c r="G65" s="99"/>
      <c r="H65" s="99"/>
      <c r="I65" s="99"/>
      <c r="J65" s="99"/>
      <c r="K65" s="99"/>
      <c r="L65" s="99"/>
    </row>
    <row r="66" spans="1:12" s="2" customFormat="1" ht="30" customHeight="1">
      <c r="A66" s="18" t="s">
        <v>69</v>
      </c>
      <c r="B66" s="14">
        <v>1500</v>
      </c>
      <c r="C66" s="23">
        <v>0</v>
      </c>
      <c r="D66" s="14">
        <f>B66-C66</f>
        <v>1500</v>
      </c>
      <c r="E66" s="15">
        <f>C66/B66*100</f>
        <v>0</v>
      </c>
      <c r="F66" s="14">
        <v>618.33</v>
      </c>
      <c r="G66" s="99"/>
      <c r="H66" s="99"/>
      <c r="I66" s="99"/>
      <c r="J66" s="99"/>
      <c r="K66" s="99"/>
      <c r="L66" s="99"/>
    </row>
    <row r="67" spans="1:12" s="2" customFormat="1" ht="30" customHeight="1">
      <c r="A67" s="20" t="s">
        <v>16</v>
      </c>
      <c r="B67" s="11">
        <v>1000</v>
      </c>
      <c r="C67" s="21">
        <f>SUM(C68:C70)</f>
        <v>402.38</v>
      </c>
      <c r="D67" s="11">
        <f>B67-C67</f>
        <v>597.62</v>
      </c>
      <c r="E67" s="12">
        <f>C67/B67*100</f>
        <v>40.238</v>
      </c>
      <c r="F67" s="11">
        <v>0</v>
      </c>
      <c r="G67" s="99"/>
      <c r="H67" s="99"/>
      <c r="I67" s="99"/>
      <c r="J67" s="99"/>
      <c r="K67" s="99"/>
      <c r="L67" s="99"/>
    </row>
    <row r="68" spans="1:12" s="2" customFormat="1" ht="19.5" customHeight="1">
      <c r="A68" s="46" t="s">
        <v>618</v>
      </c>
      <c r="B68" s="49"/>
      <c r="C68" s="92">
        <v>64.98</v>
      </c>
      <c r="D68" s="48"/>
      <c r="E68" s="50"/>
      <c r="F68" s="48"/>
      <c r="G68" s="99"/>
      <c r="H68" s="99"/>
      <c r="I68" s="99"/>
      <c r="J68" s="99"/>
      <c r="K68" s="99"/>
      <c r="L68" s="99"/>
    </row>
    <row r="69" spans="1:12" s="2" customFormat="1" ht="19.5" customHeight="1">
      <c r="A69" s="46" t="s">
        <v>714</v>
      </c>
      <c r="B69" s="49"/>
      <c r="C69" s="92">
        <v>149.9</v>
      </c>
      <c r="D69" s="48"/>
      <c r="E69" s="50"/>
      <c r="F69" s="48"/>
      <c r="G69" s="99"/>
      <c r="H69" s="99"/>
      <c r="I69" s="99"/>
      <c r="J69" s="99"/>
      <c r="K69" s="99"/>
      <c r="L69" s="99"/>
    </row>
    <row r="70" spans="1:12" s="2" customFormat="1" ht="19.5" customHeight="1">
      <c r="A70" s="52" t="s">
        <v>715</v>
      </c>
      <c r="B70" s="83"/>
      <c r="C70" s="93">
        <v>187.5</v>
      </c>
      <c r="D70" s="53"/>
      <c r="E70" s="54"/>
      <c r="F70" s="53"/>
      <c r="G70" s="99"/>
      <c r="H70" s="99"/>
      <c r="I70" s="99"/>
      <c r="J70" s="99"/>
      <c r="K70" s="99"/>
      <c r="L70" s="99"/>
    </row>
    <row r="71" spans="1:12" s="2" customFormat="1" ht="33.75" customHeight="1">
      <c r="A71" s="169" t="s">
        <v>96</v>
      </c>
      <c r="B71" s="166">
        <f>SUM(B57,B66,B67)</f>
        <v>37500</v>
      </c>
      <c r="C71" s="166">
        <f>SUM(C57,C66,C67)</f>
        <v>26719.95</v>
      </c>
      <c r="D71" s="167">
        <f>B71-C71</f>
        <v>10780.05</v>
      </c>
      <c r="E71" s="168">
        <f>C71/B71*100</f>
        <v>71.2532</v>
      </c>
      <c r="F71" s="167">
        <f>SUM(F57:F67)</f>
        <v>31118.74</v>
      </c>
      <c r="G71" s="99"/>
      <c r="H71" s="99"/>
      <c r="I71" s="99"/>
      <c r="J71" s="99"/>
      <c r="K71" s="99"/>
      <c r="L71" s="99"/>
    </row>
    <row r="72" spans="1:12" s="2" customFormat="1" ht="30" customHeight="1">
      <c r="A72" s="41" t="s">
        <v>17</v>
      </c>
      <c r="B72" s="60">
        <v>90000</v>
      </c>
      <c r="C72" s="212">
        <f>SUM(C73:C80)</f>
        <v>79160.64</v>
      </c>
      <c r="D72" s="11">
        <f>B72-C72</f>
        <v>10839.36</v>
      </c>
      <c r="E72" s="12">
        <f>C72/B72*100</f>
        <v>87.95626666666666</v>
      </c>
      <c r="F72" s="11">
        <v>104507.65</v>
      </c>
      <c r="G72" s="99"/>
      <c r="H72" s="99"/>
      <c r="I72" s="99"/>
      <c r="J72" s="99"/>
      <c r="K72" s="99"/>
      <c r="L72" s="99"/>
    </row>
    <row r="73" spans="1:12" s="2" customFormat="1" ht="19.5" customHeight="1">
      <c r="A73" s="45" t="s">
        <v>63</v>
      </c>
      <c r="B73" s="49"/>
      <c r="C73" s="162"/>
      <c r="D73" s="48"/>
      <c r="E73" s="50"/>
      <c r="F73" s="48"/>
      <c r="G73" s="99"/>
      <c r="H73" s="99"/>
      <c r="I73" s="99"/>
      <c r="J73" s="99"/>
      <c r="K73" s="99"/>
      <c r="L73" s="99"/>
    </row>
    <row r="74" spans="1:12" s="2" customFormat="1" ht="18.75" customHeight="1">
      <c r="A74" s="45" t="s">
        <v>716</v>
      </c>
      <c r="B74" s="49"/>
      <c r="C74" s="162">
        <v>2013.18</v>
      </c>
      <c r="D74" s="48"/>
      <c r="E74" s="50"/>
      <c r="F74" s="48"/>
      <c r="G74" s="99"/>
      <c r="H74" s="99"/>
      <c r="I74" s="99"/>
      <c r="J74" s="99"/>
      <c r="K74" s="99"/>
      <c r="L74" s="99"/>
    </row>
    <row r="75" spans="1:12" s="2" customFormat="1" ht="20.25" customHeight="1">
      <c r="A75" s="45" t="s">
        <v>717</v>
      </c>
      <c r="B75" s="49"/>
      <c r="C75" s="162">
        <v>14540.69</v>
      </c>
      <c r="D75" s="48"/>
      <c r="E75" s="50"/>
      <c r="F75" s="48"/>
      <c r="G75" s="99"/>
      <c r="H75" s="99"/>
      <c r="I75" s="99"/>
      <c r="J75" s="99"/>
      <c r="K75" s="99"/>
      <c r="L75" s="99"/>
    </row>
    <row r="76" spans="1:12" s="2" customFormat="1" ht="22.5" customHeight="1">
      <c r="A76" s="45" t="s">
        <v>64</v>
      </c>
      <c r="B76" s="49"/>
      <c r="C76" s="162"/>
      <c r="D76" s="48"/>
      <c r="E76" s="50"/>
      <c r="F76" s="48"/>
      <c r="G76" s="99"/>
      <c r="H76" s="99"/>
      <c r="I76" s="99"/>
      <c r="J76" s="99"/>
      <c r="K76" s="99"/>
      <c r="L76" s="99"/>
    </row>
    <row r="77" spans="1:12" s="2" customFormat="1" ht="21" customHeight="1">
      <c r="A77" s="45" t="s">
        <v>718</v>
      </c>
      <c r="B77" s="49"/>
      <c r="C77" s="162">
        <v>9907.65</v>
      </c>
      <c r="D77" s="48"/>
      <c r="E77" s="50"/>
      <c r="F77" s="48"/>
      <c r="G77" s="99"/>
      <c r="H77" s="99"/>
      <c r="I77" s="99"/>
      <c r="J77" s="99"/>
      <c r="K77" s="99"/>
      <c r="L77" s="99"/>
    </row>
    <row r="78" spans="1:12" s="51" customFormat="1" ht="21" customHeight="1">
      <c r="A78" s="45" t="s">
        <v>719</v>
      </c>
      <c r="B78" s="49"/>
      <c r="C78" s="162">
        <v>39419.63</v>
      </c>
      <c r="D78" s="48"/>
      <c r="E78" s="161"/>
      <c r="F78" s="48"/>
      <c r="G78" s="88"/>
      <c r="H78" s="88"/>
      <c r="I78" s="88"/>
      <c r="J78" s="88"/>
      <c r="K78" s="88"/>
      <c r="L78" s="88"/>
    </row>
    <row r="79" spans="1:12" s="2" customFormat="1" ht="21" customHeight="1">
      <c r="A79" s="45" t="s">
        <v>720</v>
      </c>
      <c r="B79" s="49"/>
      <c r="C79" s="162">
        <v>3913.71</v>
      </c>
      <c r="D79" s="48"/>
      <c r="E79" s="50"/>
      <c r="F79" s="48"/>
      <c r="G79" s="99"/>
      <c r="H79" s="99"/>
      <c r="I79" s="99"/>
      <c r="J79" s="99"/>
      <c r="K79" s="99"/>
      <c r="L79" s="99"/>
    </row>
    <row r="80" spans="1:12" s="2" customFormat="1" ht="21" customHeight="1">
      <c r="A80" s="45" t="s">
        <v>151</v>
      </c>
      <c r="B80" s="49"/>
      <c r="C80" s="162">
        <v>9365.78</v>
      </c>
      <c r="D80" s="48"/>
      <c r="E80" s="50"/>
      <c r="F80" s="48"/>
      <c r="G80" s="99"/>
      <c r="H80" s="99"/>
      <c r="I80" s="99"/>
      <c r="J80" s="99"/>
      <c r="K80" s="99"/>
      <c r="L80" s="99"/>
    </row>
    <row r="81" spans="1:12" s="2" customFormat="1" ht="30" customHeight="1">
      <c r="A81" s="18" t="s">
        <v>18</v>
      </c>
      <c r="B81" s="19">
        <v>5000</v>
      </c>
      <c r="C81" s="95">
        <v>0</v>
      </c>
      <c r="D81" s="14">
        <f>B81-C81</f>
        <v>5000</v>
      </c>
      <c r="E81" s="15">
        <f>C81/B81*100</f>
        <v>0</v>
      </c>
      <c r="F81" s="14">
        <v>2027.04</v>
      </c>
      <c r="G81" s="99"/>
      <c r="H81" s="99"/>
      <c r="I81" s="99"/>
      <c r="J81" s="99"/>
      <c r="K81" s="99"/>
      <c r="L81" s="99"/>
    </row>
    <row r="82" spans="1:7" s="158" customFormat="1" ht="30" customHeight="1">
      <c r="A82" s="20" t="s">
        <v>19</v>
      </c>
      <c r="B82" s="42">
        <v>50000</v>
      </c>
      <c r="C82" s="60">
        <f>SUM(C83:C87)</f>
        <v>27738.43</v>
      </c>
      <c r="D82" s="11">
        <f>B82-C82</f>
        <v>22261.57</v>
      </c>
      <c r="E82" s="12">
        <f>C82/B82*100</f>
        <v>55.47686</v>
      </c>
      <c r="F82" s="11">
        <v>38043.1</v>
      </c>
      <c r="G82" s="157"/>
    </row>
    <row r="83" spans="1:7" s="75" customFormat="1" ht="19.5" customHeight="1">
      <c r="A83" s="46" t="s">
        <v>721</v>
      </c>
      <c r="B83" s="56"/>
      <c r="C83" s="49">
        <v>11795</v>
      </c>
      <c r="D83" s="48"/>
      <c r="E83" s="50"/>
      <c r="F83" s="48"/>
      <c r="G83" s="156"/>
    </row>
    <row r="84" spans="1:6" s="88" customFormat="1" ht="19.5" customHeight="1">
      <c r="A84" s="45" t="s">
        <v>722</v>
      </c>
      <c r="B84" s="48"/>
      <c r="C84" s="49">
        <v>960</v>
      </c>
      <c r="D84" s="48"/>
      <c r="E84" s="50"/>
      <c r="F84" s="48"/>
    </row>
    <row r="85" spans="1:6" s="88" customFormat="1" ht="19.5" customHeight="1">
      <c r="A85" s="45" t="s">
        <v>577</v>
      </c>
      <c r="B85" s="49"/>
      <c r="C85" s="49"/>
      <c r="D85" s="48"/>
      <c r="E85" s="50"/>
      <c r="F85" s="48"/>
    </row>
    <row r="86" spans="1:6" s="88" customFormat="1" ht="20.25" customHeight="1">
      <c r="A86" s="45" t="s">
        <v>578</v>
      </c>
      <c r="B86" s="49"/>
      <c r="C86" s="49">
        <v>9750</v>
      </c>
      <c r="D86" s="48"/>
      <c r="E86" s="50"/>
      <c r="F86" s="48"/>
    </row>
    <row r="87" spans="1:6" s="88" customFormat="1" ht="19.5" customHeight="1">
      <c r="A87" s="45" t="s">
        <v>723</v>
      </c>
      <c r="B87" s="49"/>
      <c r="C87" s="49">
        <v>5233.43</v>
      </c>
      <c r="D87" s="48"/>
      <c r="E87" s="50"/>
      <c r="F87" s="48"/>
    </row>
    <row r="88" spans="1:6" s="88" customFormat="1" ht="19.5" customHeight="1">
      <c r="A88" s="81" t="s">
        <v>724</v>
      </c>
      <c r="B88" s="83"/>
      <c r="C88" s="83"/>
      <c r="D88" s="53"/>
      <c r="E88" s="54"/>
      <c r="F88" s="53"/>
    </row>
    <row r="89" spans="1:12" s="2" customFormat="1" ht="23.25" customHeight="1">
      <c r="A89" s="36" t="s">
        <v>20</v>
      </c>
      <c r="B89" s="91">
        <v>520000</v>
      </c>
      <c r="C89" s="91">
        <f>SUM(C90:C96)</f>
        <v>507307.15</v>
      </c>
      <c r="D89" s="37">
        <f>B89-C89</f>
        <v>12692.849999999977</v>
      </c>
      <c r="E89" s="38">
        <f>C89/B89*100</f>
        <v>97.55906730769232</v>
      </c>
      <c r="F89" s="37">
        <v>500990.94</v>
      </c>
      <c r="G89" s="99"/>
      <c r="H89" s="99"/>
      <c r="I89" s="99"/>
      <c r="J89" s="99"/>
      <c r="K89" s="99"/>
      <c r="L89" s="99"/>
    </row>
    <row r="90" spans="1:6" s="99" customFormat="1" ht="19.5" customHeight="1">
      <c r="A90" s="73" t="s">
        <v>223</v>
      </c>
      <c r="B90" s="92"/>
      <c r="C90" s="92"/>
      <c r="D90" s="58"/>
      <c r="E90" s="74"/>
      <c r="F90" s="58"/>
    </row>
    <row r="91" spans="1:6" s="99" customFormat="1" ht="19.5" customHeight="1">
      <c r="A91" s="73" t="s">
        <v>517</v>
      </c>
      <c r="B91" s="92"/>
      <c r="C91" s="92">
        <v>123.12</v>
      </c>
      <c r="D91" s="58"/>
      <c r="E91" s="74"/>
      <c r="F91" s="58"/>
    </row>
    <row r="92" spans="1:6" s="99" customFormat="1" ht="19.5" customHeight="1">
      <c r="A92" s="73" t="s">
        <v>725</v>
      </c>
      <c r="B92" s="92"/>
      <c r="C92" s="92">
        <v>495</v>
      </c>
      <c r="D92" s="58"/>
      <c r="E92" s="74"/>
      <c r="F92" s="58"/>
    </row>
    <row r="93" spans="1:6" s="99" customFormat="1" ht="19.5" customHeight="1">
      <c r="A93" s="47" t="s">
        <v>651</v>
      </c>
      <c r="B93" s="93"/>
      <c r="C93" s="93">
        <v>482.96</v>
      </c>
      <c r="D93" s="59"/>
      <c r="E93" s="76"/>
      <c r="F93" s="59"/>
    </row>
    <row r="94" spans="1:12" s="2" customFormat="1" ht="21" customHeight="1">
      <c r="A94" s="80" t="s">
        <v>72</v>
      </c>
      <c r="B94" s="92"/>
      <c r="C94" s="92"/>
      <c r="D94" s="58"/>
      <c r="E94" s="74"/>
      <c r="F94" s="58"/>
      <c r="G94" s="99"/>
      <c r="H94" s="99"/>
      <c r="I94" s="99"/>
      <c r="J94" s="99"/>
      <c r="K94" s="99"/>
      <c r="L94" s="99"/>
    </row>
    <row r="95" spans="1:12" s="2" customFormat="1" ht="21" customHeight="1">
      <c r="A95" s="80" t="s">
        <v>726</v>
      </c>
      <c r="B95" s="92"/>
      <c r="C95" s="92">
        <v>422361.98</v>
      </c>
      <c r="D95" s="58"/>
      <c r="E95" s="74"/>
      <c r="F95" s="58"/>
      <c r="G95" s="99"/>
      <c r="H95" s="99"/>
      <c r="I95" s="99"/>
      <c r="J95" s="99"/>
      <c r="K95" s="99"/>
      <c r="L95" s="99"/>
    </row>
    <row r="96" spans="1:12" s="2" customFormat="1" ht="21" customHeight="1">
      <c r="A96" s="305" t="s">
        <v>727</v>
      </c>
      <c r="B96" s="93"/>
      <c r="C96" s="93">
        <v>83844.09</v>
      </c>
      <c r="D96" s="59"/>
      <c r="E96" s="76"/>
      <c r="F96" s="59"/>
      <c r="G96" s="99"/>
      <c r="H96" s="99"/>
      <c r="I96" s="99"/>
      <c r="J96" s="99"/>
      <c r="K96" s="99"/>
      <c r="L96" s="99"/>
    </row>
    <row r="97" spans="1:12" s="2" customFormat="1" ht="30.75" customHeight="1">
      <c r="A97" s="20" t="s">
        <v>21</v>
      </c>
      <c r="B97" s="60">
        <v>15000</v>
      </c>
      <c r="C97" s="60">
        <f>SUM(C98)</f>
        <v>12600</v>
      </c>
      <c r="D97" s="11">
        <f>B97-C97</f>
        <v>2400</v>
      </c>
      <c r="E97" s="12">
        <f>C97/B97*100</f>
        <v>84</v>
      </c>
      <c r="F97" s="11">
        <v>12783</v>
      </c>
      <c r="G97" s="99"/>
      <c r="H97" s="99"/>
      <c r="I97" s="99"/>
      <c r="J97" s="99"/>
      <c r="K97" s="99"/>
      <c r="L97" s="99"/>
    </row>
    <row r="98" spans="1:12" s="2" customFormat="1" ht="22.5" customHeight="1">
      <c r="A98" s="323" t="s">
        <v>728</v>
      </c>
      <c r="B98" s="82"/>
      <c r="C98" s="83">
        <v>12600</v>
      </c>
      <c r="D98" s="315"/>
      <c r="E98" s="316"/>
      <c r="F98" s="315"/>
      <c r="G98" s="99"/>
      <c r="H98" s="99"/>
      <c r="I98" s="99"/>
      <c r="J98" s="99"/>
      <c r="K98" s="99"/>
      <c r="L98" s="99"/>
    </row>
    <row r="99" spans="1:12" s="2" customFormat="1" ht="30" customHeight="1">
      <c r="A99" s="41" t="s">
        <v>22</v>
      </c>
      <c r="B99" s="60">
        <v>70000</v>
      </c>
      <c r="C99" s="60">
        <f>SUM(C101:C121)</f>
        <v>67383.67000000001</v>
      </c>
      <c r="D99" s="11">
        <f>B99-C99</f>
        <v>2616.329999999987</v>
      </c>
      <c r="E99" s="12">
        <f>C99/B99*100</f>
        <v>96.26238571428574</v>
      </c>
      <c r="F99" s="11">
        <v>83670.15</v>
      </c>
      <c r="G99" s="99"/>
      <c r="H99" s="99"/>
      <c r="I99" s="99"/>
      <c r="J99" s="99"/>
      <c r="K99" s="99"/>
      <c r="L99" s="99"/>
    </row>
    <row r="100" spans="1:12" s="2" customFormat="1" ht="20.25" customHeight="1">
      <c r="A100" s="45" t="s">
        <v>143</v>
      </c>
      <c r="B100" s="49"/>
      <c r="C100" s="49"/>
      <c r="D100" s="48"/>
      <c r="E100" s="50"/>
      <c r="F100" s="48"/>
      <c r="G100" s="99"/>
      <c r="H100" s="99"/>
      <c r="I100" s="99"/>
      <c r="J100" s="99"/>
      <c r="K100" s="99"/>
      <c r="L100" s="99"/>
    </row>
    <row r="101" spans="1:12" s="2" customFormat="1" ht="19.5" customHeight="1">
      <c r="A101" s="45" t="s">
        <v>520</v>
      </c>
      <c r="B101" s="49"/>
      <c r="C101" s="49">
        <v>4410.85</v>
      </c>
      <c r="D101" s="48"/>
      <c r="E101" s="50"/>
      <c r="F101" s="48"/>
      <c r="G101" s="99"/>
      <c r="H101" s="99"/>
      <c r="I101" s="99"/>
      <c r="J101" s="99"/>
      <c r="K101" s="99"/>
      <c r="L101" s="99"/>
    </row>
    <row r="102" spans="1:12" s="2" customFormat="1" ht="19.5" customHeight="1">
      <c r="A102" s="45" t="s">
        <v>521</v>
      </c>
      <c r="B102" s="49"/>
      <c r="C102" s="49">
        <v>1212.12</v>
      </c>
      <c r="D102" s="48"/>
      <c r="E102" s="50"/>
      <c r="F102" s="48"/>
      <c r="G102" s="99"/>
      <c r="H102" s="99"/>
      <c r="I102" s="99"/>
      <c r="J102" s="99"/>
      <c r="K102" s="99"/>
      <c r="L102" s="99"/>
    </row>
    <row r="103" spans="1:12" s="51" customFormat="1" ht="19.5" customHeight="1">
      <c r="A103" s="45" t="s">
        <v>522</v>
      </c>
      <c r="B103" s="49"/>
      <c r="C103" s="49">
        <v>1238.39</v>
      </c>
      <c r="D103" s="48"/>
      <c r="E103" s="161"/>
      <c r="F103" s="48"/>
      <c r="G103" s="88"/>
      <c r="H103" s="88"/>
      <c r="I103" s="88"/>
      <c r="J103" s="88"/>
      <c r="K103" s="88"/>
      <c r="L103" s="88"/>
    </row>
    <row r="104" spans="1:12" s="51" customFormat="1" ht="19.5" customHeight="1">
      <c r="A104" s="45" t="s">
        <v>523</v>
      </c>
      <c r="B104" s="49"/>
      <c r="C104" s="49"/>
      <c r="D104" s="48"/>
      <c r="E104" s="161"/>
      <c r="F104" s="48"/>
      <c r="G104" s="88"/>
      <c r="H104" s="88"/>
      <c r="I104" s="88"/>
      <c r="J104" s="88"/>
      <c r="K104" s="88"/>
      <c r="L104" s="88"/>
    </row>
    <row r="105" spans="1:12" s="51" customFormat="1" ht="19.5" customHeight="1">
      <c r="A105" s="45" t="s">
        <v>627</v>
      </c>
      <c r="B105" s="49"/>
      <c r="C105" s="49">
        <v>8821.68</v>
      </c>
      <c r="D105" s="48"/>
      <c r="E105" s="161"/>
      <c r="F105" s="48"/>
      <c r="G105" s="88"/>
      <c r="H105" s="88"/>
      <c r="I105" s="88"/>
      <c r="J105" s="88"/>
      <c r="K105" s="88"/>
      <c r="L105" s="88"/>
    </row>
    <row r="106" spans="1:12" s="51" customFormat="1" ht="19.5" customHeight="1">
      <c r="A106" s="45" t="s">
        <v>628</v>
      </c>
      <c r="B106" s="49"/>
      <c r="C106" s="49">
        <v>3780.72</v>
      </c>
      <c r="D106" s="48"/>
      <c r="E106" s="161"/>
      <c r="F106" s="48"/>
      <c r="G106" s="88"/>
      <c r="H106" s="88"/>
      <c r="I106" s="88"/>
      <c r="J106" s="88"/>
      <c r="K106" s="88"/>
      <c r="L106" s="88"/>
    </row>
    <row r="107" spans="1:12" s="51" customFormat="1" ht="19.5" customHeight="1">
      <c r="A107" s="45" t="s">
        <v>729</v>
      </c>
      <c r="B107" s="49"/>
      <c r="C107" s="49">
        <v>3969.76</v>
      </c>
      <c r="D107" s="48"/>
      <c r="E107" s="161"/>
      <c r="F107" s="48"/>
      <c r="G107" s="88"/>
      <c r="H107" s="88"/>
      <c r="I107" s="88"/>
      <c r="J107" s="88"/>
      <c r="K107" s="88"/>
      <c r="L107" s="88"/>
    </row>
    <row r="108" spans="1:12" s="51" customFormat="1" ht="19.5" customHeight="1">
      <c r="A108" s="45" t="s">
        <v>629</v>
      </c>
      <c r="B108" s="49"/>
      <c r="C108" s="49"/>
      <c r="D108" s="48"/>
      <c r="E108" s="161"/>
      <c r="F108" s="48"/>
      <c r="G108" s="88"/>
      <c r="H108" s="88"/>
      <c r="I108" s="88"/>
      <c r="J108" s="88"/>
      <c r="K108" s="88"/>
      <c r="L108" s="88"/>
    </row>
    <row r="109" spans="1:12" s="51" customFormat="1" ht="19.5" customHeight="1">
      <c r="A109" s="45" t="s">
        <v>630</v>
      </c>
      <c r="B109" s="49"/>
      <c r="C109" s="49">
        <v>1001.79</v>
      </c>
      <c r="D109" s="48"/>
      <c r="E109" s="161"/>
      <c r="F109" s="48"/>
      <c r="G109" s="88"/>
      <c r="H109" s="88"/>
      <c r="I109" s="88"/>
      <c r="J109" s="88"/>
      <c r="K109" s="88"/>
      <c r="L109" s="88"/>
    </row>
    <row r="110" spans="1:12" s="51" customFormat="1" ht="19.5" customHeight="1">
      <c r="A110" s="45" t="s">
        <v>111</v>
      </c>
      <c r="B110" s="49"/>
      <c r="C110" s="49"/>
      <c r="D110" s="48"/>
      <c r="E110" s="161"/>
      <c r="F110" s="48"/>
      <c r="G110" s="88"/>
      <c r="H110" s="88"/>
      <c r="I110" s="88"/>
      <c r="J110" s="88"/>
      <c r="K110" s="88"/>
      <c r="L110" s="88"/>
    </row>
    <row r="111" spans="1:12" s="51" customFormat="1" ht="19.5" customHeight="1">
      <c r="A111" s="45" t="s">
        <v>524</v>
      </c>
      <c r="B111" s="49"/>
      <c r="C111" s="49">
        <v>1000</v>
      </c>
      <c r="D111" s="48"/>
      <c r="E111" s="161"/>
      <c r="F111" s="48"/>
      <c r="G111" s="88"/>
      <c r="H111" s="88"/>
      <c r="I111" s="88"/>
      <c r="J111" s="88"/>
      <c r="K111" s="88"/>
      <c r="L111" s="88"/>
    </row>
    <row r="112" spans="1:12" s="51" customFormat="1" ht="19.5" customHeight="1">
      <c r="A112" s="45" t="s">
        <v>525</v>
      </c>
      <c r="B112" s="49"/>
      <c r="C112" s="49">
        <v>3690</v>
      </c>
      <c r="D112" s="48"/>
      <c r="E112" s="161"/>
      <c r="F112" s="48"/>
      <c r="G112" s="88"/>
      <c r="H112" s="88"/>
      <c r="I112" s="88"/>
      <c r="J112" s="88"/>
      <c r="K112" s="88"/>
      <c r="L112" s="88"/>
    </row>
    <row r="113" spans="1:12" s="51" customFormat="1" ht="19.5" customHeight="1">
      <c r="A113" s="45" t="s">
        <v>631</v>
      </c>
      <c r="B113" s="49"/>
      <c r="C113" s="49">
        <v>2536.23</v>
      </c>
      <c r="D113" s="48"/>
      <c r="E113" s="161"/>
      <c r="F113" s="48"/>
      <c r="G113" s="88"/>
      <c r="H113" s="88"/>
      <c r="I113" s="88"/>
      <c r="J113" s="88"/>
      <c r="K113" s="88"/>
      <c r="L113" s="88"/>
    </row>
    <row r="114" spans="1:12" s="51" customFormat="1" ht="19.5" customHeight="1">
      <c r="A114" s="45" t="s">
        <v>632</v>
      </c>
      <c r="B114" s="49"/>
      <c r="C114" s="49">
        <v>1875</v>
      </c>
      <c r="D114" s="48"/>
      <c r="E114" s="161"/>
      <c r="F114" s="48"/>
      <c r="G114" s="88"/>
      <c r="H114" s="88"/>
      <c r="I114" s="88"/>
      <c r="J114" s="88"/>
      <c r="K114" s="88"/>
      <c r="L114" s="88"/>
    </row>
    <row r="115" spans="1:12" s="51" customFormat="1" ht="19.5" customHeight="1">
      <c r="A115" s="45" t="s">
        <v>584</v>
      </c>
      <c r="B115" s="49"/>
      <c r="C115" s="49">
        <v>3500</v>
      </c>
      <c r="D115" s="48"/>
      <c r="E115" s="161"/>
      <c r="F115" s="48"/>
      <c r="G115" s="88"/>
      <c r="H115" s="88"/>
      <c r="I115" s="88"/>
      <c r="J115" s="88"/>
      <c r="K115" s="88"/>
      <c r="L115" s="88"/>
    </row>
    <row r="116" spans="1:12" s="51" customFormat="1" ht="19.5" customHeight="1">
      <c r="A116" s="81" t="s">
        <v>693</v>
      </c>
      <c r="B116" s="83"/>
      <c r="C116" s="83">
        <v>650</v>
      </c>
      <c r="D116" s="53"/>
      <c r="E116" s="163"/>
      <c r="F116" s="53"/>
      <c r="G116" s="88"/>
      <c r="H116" s="88"/>
      <c r="I116" s="88"/>
      <c r="J116" s="88"/>
      <c r="K116" s="88"/>
      <c r="L116" s="88"/>
    </row>
    <row r="117" spans="1:12" s="51" customFormat="1" ht="18.75" customHeight="1">
      <c r="A117" s="45" t="s">
        <v>211</v>
      </c>
      <c r="B117" s="49"/>
      <c r="C117" s="49"/>
      <c r="D117" s="48"/>
      <c r="E117" s="161"/>
      <c r="F117" s="48"/>
      <c r="G117" s="88"/>
      <c r="H117" s="88"/>
      <c r="I117" s="88"/>
      <c r="J117" s="88"/>
      <c r="K117" s="88"/>
      <c r="L117" s="88"/>
    </row>
    <row r="118" spans="1:12" s="51" customFormat="1" ht="18.75" customHeight="1">
      <c r="A118" s="45" t="s">
        <v>652</v>
      </c>
      <c r="B118" s="49"/>
      <c r="C118" s="49">
        <v>1151.52</v>
      </c>
      <c r="D118" s="48"/>
      <c r="E118" s="161"/>
      <c r="F118" s="48"/>
      <c r="G118" s="88"/>
      <c r="H118" s="88"/>
      <c r="I118" s="88"/>
      <c r="J118" s="88"/>
      <c r="K118" s="88"/>
      <c r="L118" s="88"/>
    </row>
    <row r="119" spans="1:12" s="51" customFormat="1" ht="18.75" customHeight="1">
      <c r="A119" s="45" t="s">
        <v>730</v>
      </c>
      <c r="B119" s="49"/>
      <c r="C119" s="49">
        <v>4406.25</v>
      </c>
      <c r="D119" s="48"/>
      <c r="E119" s="161"/>
      <c r="F119" s="48"/>
      <c r="G119" s="88"/>
      <c r="H119" s="88"/>
      <c r="I119" s="88"/>
      <c r="J119" s="88"/>
      <c r="K119" s="88"/>
      <c r="L119" s="88"/>
    </row>
    <row r="120" spans="1:12" s="51" customFormat="1" ht="18.75" customHeight="1">
      <c r="A120" s="45" t="s">
        <v>731</v>
      </c>
      <c r="B120" s="49"/>
      <c r="C120" s="49"/>
      <c r="D120" s="48"/>
      <c r="E120" s="161"/>
      <c r="F120" s="48"/>
      <c r="G120" s="88"/>
      <c r="H120" s="88"/>
      <c r="I120" s="88"/>
      <c r="J120" s="88"/>
      <c r="K120" s="88"/>
      <c r="L120" s="88"/>
    </row>
    <row r="121" spans="1:12" s="51" customFormat="1" ht="18.75" customHeight="1">
      <c r="A121" s="81" t="s">
        <v>732</v>
      </c>
      <c r="B121" s="83"/>
      <c r="C121" s="83">
        <v>24139.36</v>
      </c>
      <c r="D121" s="53"/>
      <c r="E121" s="163"/>
      <c r="F121" s="53"/>
      <c r="G121" s="88"/>
      <c r="H121" s="88"/>
      <c r="I121" s="88"/>
      <c r="J121" s="88"/>
      <c r="K121" s="88"/>
      <c r="L121" s="88"/>
    </row>
    <row r="122" spans="1:107" s="28" customFormat="1" ht="24.75" customHeight="1">
      <c r="A122" s="24" t="s">
        <v>23</v>
      </c>
      <c r="B122" s="27">
        <v>143000</v>
      </c>
      <c r="C122" s="27">
        <f>SUM(C123:C127)</f>
        <v>142566.25</v>
      </c>
      <c r="D122" s="16">
        <f>B122-C122</f>
        <v>433.75</v>
      </c>
      <c r="E122" s="17">
        <f>C122/B122*100</f>
        <v>99.69667832167832</v>
      </c>
      <c r="F122" s="16">
        <v>66809.98</v>
      </c>
      <c r="G122" s="88"/>
      <c r="H122" s="88"/>
      <c r="I122" s="88"/>
      <c r="J122" s="88"/>
      <c r="K122" s="88"/>
      <c r="L122" s="32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</row>
    <row r="123" spans="1:12" s="51" customFormat="1" ht="19.5" customHeight="1">
      <c r="A123" s="73" t="s">
        <v>526</v>
      </c>
      <c r="B123" s="92"/>
      <c r="C123" s="92">
        <v>1281.91</v>
      </c>
      <c r="D123" s="58"/>
      <c r="E123" s="74"/>
      <c r="F123" s="58"/>
      <c r="G123" s="88"/>
      <c r="H123" s="88"/>
      <c r="I123" s="88"/>
      <c r="J123" s="88"/>
      <c r="K123" s="88"/>
      <c r="L123" s="34"/>
    </row>
    <row r="124" spans="1:12" s="1" customFormat="1" ht="19.5" customHeight="1">
      <c r="A124" s="46" t="s">
        <v>733</v>
      </c>
      <c r="B124" s="49"/>
      <c r="C124" s="49">
        <v>52360</v>
      </c>
      <c r="D124" s="48"/>
      <c r="E124" s="50"/>
      <c r="F124" s="48"/>
      <c r="G124" s="99"/>
      <c r="H124" s="99"/>
      <c r="I124" s="99"/>
      <c r="J124" s="99"/>
      <c r="K124" s="99"/>
      <c r="L124" s="88"/>
    </row>
    <row r="125" spans="1:12" s="1" customFormat="1" ht="19.5" customHeight="1">
      <c r="A125" s="45" t="s">
        <v>734</v>
      </c>
      <c r="B125" s="49"/>
      <c r="C125" s="49"/>
      <c r="D125" s="48"/>
      <c r="E125" s="50"/>
      <c r="F125" s="48"/>
      <c r="G125" s="99"/>
      <c r="H125" s="99"/>
      <c r="I125" s="99"/>
      <c r="J125" s="99"/>
      <c r="K125" s="99"/>
      <c r="L125" s="88"/>
    </row>
    <row r="126" spans="1:12" s="1" customFormat="1" ht="19.5" customHeight="1">
      <c r="A126" s="45" t="s">
        <v>735</v>
      </c>
      <c r="B126" s="49"/>
      <c r="C126" s="49">
        <v>87500</v>
      </c>
      <c r="D126" s="48"/>
      <c r="E126" s="50"/>
      <c r="F126" s="48"/>
      <c r="G126" s="99"/>
      <c r="H126" s="99"/>
      <c r="I126" s="99"/>
      <c r="J126" s="99"/>
      <c r="K126" s="99"/>
      <c r="L126" s="88"/>
    </row>
    <row r="127" spans="1:12" s="1" customFormat="1" ht="19.5" customHeight="1">
      <c r="A127" s="81" t="s">
        <v>736</v>
      </c>
      <c r="B127" s="83"/>
      <c r="C127" s="83">
        <v>1424.34</v>
      </c>
      <c r="D127" s="53"/>
      <c r="E127" s="54"/>
      <c r="F127" s="53"/>
      <c r="G127" s="99"/>
      <c r="H127" s="99"/>
      <c r="I127" s="99"/>
      <c r="J127" s="99"/>
      <c r="K127" s="99"/>
      <c r="L127" s="88"/>
    </row>
    <row r="128" spans="1:12" s="51" customFormat="1" ht="24.75" customHeight="1">
      <c r="A128" s="84" t="s">
        <v>24</v>
      </c>
      <c r="B128" s="60">
        <v>10000</v>
      </c>
      <c r="C128" s="60">
        <f>SUM(C129:C130)</f>
        <v>6350</v>
      </c>
      <c r="D128" s="11">
        <f>B128-C128</f>
        <v>3650</v>
      </c>
      <c r="E128" s="12">
        <f>C128/B128*100</f>
        <v>63.5</v>
      </c>
      <c r="F128" s="11">
        <v>12046.13</v>
      </c>
      <c r="G128" s="99"/>
      <c r="H128" s="99"/>
      <c r="I128" s="99"/>
      <c r="J128" s="99"/>
      <c r="K128" s="99"/>
      <c r="L128" s="88"/>
    </row>
    <row r="129" spans="1:12" s="51" customFormat="1" ht="24.75" customHeight="1">
      <c r="A129" s="325" t="s">
        <v>737</v>
      </c>
      <c r="B129" s="27"/>
      <c r="C129" s="49">
        <v>850</v>
      </c>
      <c r="D129" s="16"/>
      <c r="E129" s="17"/>
      <c r="F129" s="16"/>
      <c r="G129" s="99"/>
      <c r="H129" s="99"/>
      <c r="I129" s="99"/>
      <c r="J129" s="99"/>
      <c r="K129" s="99"/>
      <c r="L129" s="88"/>
    </row>
    <row r="130" spans="1:12" s="51" customFormat="1" ht="19.5" customHeight="1">
      <c r="A130" s="71" t="s">
        <v>738</v>
      </c>
      <c r="B130" s="49"/>
      <c r="C130" s="49">
        <v>5500</v>
      </c>
      <c r="D130" s="48"/>
      <c r="E130" s="50"/>
      <c r="F130" s="48"/>
      <c r="G130" s="99"/>
      <c r="H130" s="99"/>
      <c r="I130" s="99"/>
      <c r="J130" s="99"/>
      <c r="K130" s="99"/>
      <c r="L130" s="88"/>
    </row>
    <row r="131" spans="1:12" s="113" customFormat="1" ht="30" customHeight="1">
      <c r="A131" s="165" t="s">
        <v>97</v>
      </c>
      <c r="B131" s="166">
        <f>SUM(B72,B81,B82,B89,B97,B99,B122,B128)</f>
        <v>903000</v>
      </c>
      <c r="C131" s="166">
        <f>SUM(C72,C81,C82,C89,C97,C99,C122,C128)</f>
        <v>843106.14</v>
      </c>
      <c r="D131" s="167">
        <f>B131-C131</f>
        <v>59893.859999999986</v>
      </c>
      <c r="E131" s="168">
        <f>C131/B131*100</f>
        <v>93.36723588039867</v>
      </c>
      <c r="F131" s="167">
        <f>SUM(F72:F128)</f>
        <v>820877.99</v>
      </c>
      <c r="G131" s="153"/>
      <c r="H131" s="153"/>
      <c r="I131" s="153"/>
      <c r="J131" s="153"/>
      <c r="K131" s="153"/>
      <c r="L131" s="34"/>
    </row>
    <row r="132" spans="1:6" s="135" customFormat="1" ht="24.75" customHeight="1">
      <c r="A132" s="189" t="s">
        <v>120</v>
      </c>
      <c r="B132" s="190">
        <v>13000</v>
      </c>
      <c r="C132" s="191">
        <f>SUM(C133:C134)</f>
        <v>8342.04</v>
      </c>
      <c r="D132" s="192">
        <f>B132-C132</f>
        <v>4657.959999999999</v>
      </c>
      <c r="E132" s="12">
        <f>C132/B132*100</f>
        <v>64.16953846153847</v>
      </c>
      <c r="F132" s="193">
        <v>11928.96</v>
      </c>
    </row>
    <row r="133" spans="1:6" s="135" customFormat="1" ht="19.5" customHeight="1">
      <c r="A133" s="176" t="s">
        <v>589</v>
      </c>
      <c r="B133" s="177"/>
      <c r="C133" s="178">
        <v>7030.38</v>
      </c>
      <c r="D133" s="179"/>
      <c r="E133" s="50"/>
      <c r="F133" s="180"/>
    </row>
    <row r="134" spans="1:6" s="135" customFormat="1" ht="19.5" customHeight="1">
      <c r="A134" s="176" t="s">
        <v>696</v>
      </c>
      <c r="B134" s="177"/>
      <c r="C134" s="178">
        <v>1311.66</v>
      </c>
      <c r="D134" s="179"/>
      <c r="E134" s="50"/>
      <c r="F134" s="180"/>
    </row>
    <row r="135" spans="1:6" s="136" customFormat="1" ht="27.75" customHeight="1">
      <c r="A135" s="181" t="s">
        <v>121</v>
      </c>
      <c r="B135" s="182">
        <f>SUM(B132)</f>
        <v>13000</v>
      </c>
      <c r="C135" s="182">
        <f>SUM(C132)</f>
        <v>8342.04</v>
      </c>
      <c r="D135" s="182">
        <f>B135-C135</f>
        <v>4657.959999999999</v>
      </c>
      <c r="E135" s="183">
        <f>C135/B135*100</f>
        <v>64.16953846153847</v>
      </c>
      <c r="F135" s="182">
        <f>SUM(F132)</f>
        <v>11928.96</v>
      </c>
    </row>
    <row r="136" spans="1:12" s="1" customFormat="1" ht="27.75" customHeight="1">
      <c r="A136" s="87" t="s">
        <v>25</v>
      </c>
      <c r="B136" s="27">
        <v>10000</v>
      </c>
      <c r="C136" s="27">
        <f>SUM(C137:C138)</f>
        <v>9093.64</v>
      </c>
      <c r="D136" s="16">
        <f>B136-C136</f>
        <v>906.3600000000006</v>
      </c>
      <c r="E136" s="17">
        <f>C136/B136*100</f>
        <v>90.93639999999999</v>
      </c>
      <c r="F136" s="16">
        <v>9840.38</v>
      </c>
      <c r="G136" s="88"/>
      <c r="H136" s="88"/>
      <c r="I136" s="88"/>
      <c r="J136" s="88"/>
      <c r="K136" s="88"/>
      <c r="L136" s="75"/>
    </row>
    <row r="137" spans="1:12" s="28" customFormat="1" ht="19.5" customHeight="1">
      <c r="A137" s="55" t="s">
        <v>739</v>
      </c>
      <c r="B137" s="49"/>
      <c r="C137" s="49">
        <v>2052</v>
      </c>
      <c r="D137" s="48"/>
      <c r="E137" s="50"/>
      <c r="F137" s="48"/>
      <c r="G137" s="88"/>
      <c r="H137" s="88"/>
      <c r="I137" s="88"/>
      <c r="J137" s="88"/>
      <c r="K137" s="88"/>
      <c r="L137" s="77"/>
    </row>
    <row r="138" spans="1:12" s="1" customFormat="1" ht="19.5" customHeight="1">
      <c r="A138" s="326" t="s">
        <v>591</v>
      </c>
      <c r="B138" s="83"/>
      <c r="C138" s="83">
        <v>7041.64</v>
      </c>
      <c r="D138" s="53"/>
      <c r="E138" s="54"/>
      <c r="F138" s="53"/>
      <c r="G138" s="88"/>
      <c r="H138" s="88"/>
      <c r="I138" s="88"/>
      <c r="J138" s="88"/>
      <c r="K138" s="88"/>
      <c r="L138" s="77"/>
    </row>
    <row r="139" spans="1:12" s="22" customFormat="1" ht="27.75" customHeight="1">
      <c r="A139" s="20" t="s">
        <v>28</v>
      </c>
      <c r="B139" s="60">
        <v>1000</v>
      </c>
      <c r="C139" s="60">
        <f>SUM(C140:C141)</f>
        <v>500</v>
      </c>
      <c r="D139" s="11">
        <f>B139-C139</f>
        <v>500</v>
      </c>
      <c r="E139" s="12">
        <f>C139/B139*100</f>
        <v>50</v>
      </c>
      <c r="F139" s="11">
        <v>0</v>
      </c>
      <c r="G139" s="34"/>
      <c r="H139" s="34"/>
      <c r="I139" s="34"/>
      <c r="J139" s="34"/>
      <c r="K139" s="34"/>
      <c r="L139" s="88"/>
    </row>
    <row r="140" spans="1:12" s="292" customFormat="1" ht="17.25" customHeight="1">
      <c r="A140" s="46" t="s">
        <v>592</v>
      </c>
      <c r="B140" s="49"/>
      <c r="C140" s="49">
        <v>250</v>
      </c>
      <c r="D140" s="48"/>
      <c r="E140" s="50"/>
      <c r="F140" s="48"/>
      <c r="G140" s="88"/>
      <c r="H140" s="88"/>
      <c r="I140" s="88"/>
      <c r="J140" s="88"/>
      <c r="K140" s="88"/>
      <c r="L140" s="88"/>
    </row>
    <row r="141" spans="1:12" s="292" customFormat="1" ht="17.25" customHeight="1">
      <c r="A141" s="52" t="s">
        <v>637</v>
      </c>
      <c r="B141" s="83"/>
      <c r="C141" s="83">
        <v>250</v>
      </c>
      <c r="D141" s="53"/>
      <c r="E141" s="54"/>
      <c r="F141" s="53"/>
      <c r="G141" s="88"/>
      <c r="H141" s="88"/>
      <c r="I141" s="88"/>
      <c r="J141" s="88"/>
      <c r="K141" s="88"/>
      <c r="L141" s="88"/>
    </row>
    <row r="142" spans="1:12" s="114" customFormat="1" ht="30.75" customHeight="1">
      <c r="A142" s="169" t="s">
        <v>98</v>
      </c>
      <c r="B142" s="166">
        <f>SUM(B136,B139)</f>
        <v>11000</v>
      </c>
      <c r="C142" s="166">
        <f>SUM(C136,C139)</f>
        <v>9593.64</v>
      </c>
      <c r="D142" s="167">
        <f>B142-C142</f>
        <v>1406.3600000000006</v>
      </c>
      <c r="E142" s="168">
        <f>C142/B142*100</f>
        <v>87.21490909090909</v>
      </c>
      <c r="F142" s="167">
        <f>SUM(F136:F139)</f>
        <v>9840.38</v>
      </c>
      <c r="G142" s="34"/>
      <c r="H142" s="34"/>
      <c r="I142" s="34"/>
      <c r="J142" s="34"/>
      <c r="K142" s="34"/>
      <c r="L142" s="88"/>
    </row>
    <row r="143" spans="1:12" s="22" customFormat="1" ht="27.75" customHeight="1">
      <c r="A143" s="20" t="s">
        <v>29</v>
      </c>
      <c r="B143" s="60">
        <v>4000</v>
      </c>
      <c r="C143" s="60">
        <f>SUM(C144:C145)</f>
        <v>1529.07</v>
      </c>
      <c r="D143" s="11">
        <f>B143-C143</f>
        <v>2470.9300000000003</v>
      </c>
      <c r="E143" s="12">
        <f>C143/B143*100</f>
        <v>38.226749999999996</v>
      </c>
      <c r="F143" s="11">
        <v>3727.63</v>
      </c>
      <c r="G143" s="34"/>
      <c r="H143" s="34"/>
      <c r="I143" s="34"/>
      <c r="J143" s="34"/>
      <c r="K143" s="34"/>
      <c r="L143" s="34"/>
    </row>
    <row r="144" spans="1:12" s="51" customFormat="1" ht="17.25" customHeight="1">
      <c r="A144" s="45" t="s">
        <v>531</v>
      </c>
      <c r="B144" s="49"/>
      <c r="C144" s="49">
        <v>300</v>
      </c>
      <c r="D144" s="48"/>
      <c r="E144" s="50"/>
      <c r="F144" s="48"/>
      <c r="G144" s="88"/>
      <c r="H144" s="88"/>
      <c r="I144" s="88"/>
      <c r="J144" s="88"/>
      <c r="K144" s="88"/>
      <c r="L144" s="88"/>
    </row>
    <row r="145" spans="1:12" s="51" customFormat="1" ht="17.25" customHeight="1">
      <c r="A145" s="81" t="s">
        <v>532</v>
      </c>
      <c r="B145" s="83"/>
      <c r="C145" s="83">
        <v>1229.07</v>
      </c>
      <c r="D145" s="53"/>
      <c r="E145" s="54"/>
      <c r="F145" s="53"/>
      <c r="G145" s="88"/>
      <c r="H145" s="88"/>
      <c r="I145" s="88"/>
      <c r="J145" s="88"/>
      <c r="K145" s="88"/>
      <c r="L145" s="88"/>
    </row>
    <row r="146" spans="1:12" s="1" customFormat="1" ht="27.75" customHeight="1">
      <c r="A146" s="207" t="s">
        <v>30</v>
      </c>
      <c r="B146" s="27">
        <v>1500</v>
      </c>
      <c r="C146" s="27">
        <v>1679.66</v>
      </c>
      <c r="D146" s="327">
        <f>B146-C146</f>
        <v>-179.66000000000008</v>
      </c>
      <c r="E146" s="17">
        <f>C146/B146*100</f>
        <v>111.97733333333333</v>
      </c>
      <c r="F146" s="16">
        <v>1367.13</v>
      </c>
      <c r="G146" s="279"/>
      <c r="H146" s="63"/>
      <c r="I146" s="63"/>
      <c r="J146" s="63"/>
      <c r="K146" s="63"/>
      <c r="L146" s="34"/>
    </row>
    <row r="147" spans="1:12" s="1" customFormat="1" ht="17.25" customHeight="1">
      <c r="A147" s="207"/>
      <c r="B147" s="27"/>
      <c r="C147" s="27"/>
      <c r="D147" s="385" t="s">
        <v>740</v>
      </c>
      <c r="E147" s="17"/>
      <c r="F147" s="16"/>
      <c r="G147" s="280"/>
      <c r="H147" s="146"/>
      <c r="I147" s="146"/>
      <c r="J147" s="146"/>
      <c r="K147" s="146"/>
      <c r="L147" s="34"/>
    </row>
    <row r="148" spans="1:12" s="1" customFormat="1" ht="17.25" customHeight="1">
      <c r="A148" s="207"/>
      <c r="B148" s="27"/>
      <c r="C148" s="27"/>
      <c r="D148" s="386"/>
      <c r="E148" s="17"/>
      <c r="F148" s="16"/>
      <c r="G148" s="280"/>
      <c r="H148" s="146"/>
      <c r="I148" s="146"/>
      <c r="J148" s="146"/>
      <c r="K148" s="146"/>
      <c r="L148" s="34"/>
    </row>
    <row r="149" spans="1:12" s="113" customFormat="1" ht="30" customHeight="1">
      <c r="A149" s="169" t="s">
        <v>99</v>
      </c>
      <c r="B149" s="166">
        <f>SUM(B143,B146)</f>
        <v>5500</v>
      </c>
      <c r="C149" s="166">
        <f>SUM(C143,C146)</f>
        <v>3208.73</v>
      </c>
      <c r="D149" s="167">
        <f>B149-C149</f>
        <v>2291.27</v>
      </c>
      <c r="E149" s="168">
        <f>C149/B149*100</f>
        <v>58.340545454545456</v>
      </c>
      <c r="F149" s="167">
        <f>SUM(F143:F146)</f>
        <v>5094.76</v>
      </c>
      <c r="G149" s="280"/>
      <c r="H149" s="146"/>
      <c r="I149" s="146"/>
      <c r="J149" s="146"/>
      <c r="K149" s="146"/>
      <c r="L149" s="34"/>
    </row>
    <row r="150" spans="1:12" s="89" customFormat="1" ht="27.75" customHeight="1">
      <c r="A150" s="62" t="s">
        <v>43</v>
      </c>
      <c r="B150" s="95">
        <v>2000</v>
      </c>
      <c r="C150" s="95">
        <v>0</v>
      </c>
      <c r="D150" s="23">
        <f>B150-C150</f>
        <v>2000</v>
      </c>
      <c r="E150" s="35">
        <f>C150/B150*100</f>
        <v>0</v>
      </c>
      <c r="F150" s="23">
        <v>9091.27</v>
      </c>
      <c r="G150" s="279"/>
      <c r="H150" s="63"/>
      <c r="I150" s="63"/>
      <c r="J150" s="63"/>
      <c r="K150" s="63"/>
      <c r="L150" s="99"/>
    </row>
    <row r="151" spans="1:12" s="89" customFormat="1" ht="27.75" customHeight="1">
      <c r="A151" s="31" t="s">
        <v>45</v>
      </c>
      <c r="B151" s="94">
        <v>2000</v>
      </c>
      <c r="C151" s="94">
        <f>SUM(C152:C152)</f>
        <v>243.54</v>
      </c>
      <c r="D151" s="21">
        <f>B151-C151</f>
        <v>1756.46</v>
      </c>
      <c r="E151" s="32">
        <f>C151/B151*100</f>
        <v>12.177</v>
      </c>
      <c r="F151" s="21">
        <v>3311.16</v>
      </c>
      <c r="G151" s="279"/>
      <c r="H151" s="63"/>
      <c r="I151" s="63"/>
      <c r="J151" s="63"/>
      <c r="K151" s="63"/>
      <c r="L151" s="99"/>
    </row>
    <row r="152" spans="1:12" s="89" customFormat="1" ht="17.25" customHeight="1">
      <c r="A152" s="47" t="s">
        <v>533</v>
      </c>
      <c r="B152" s="93"/>
      <c r="C152" s="93">
        <v>243.54</v>
      </c>
      <c r="D152" s="59"/>
      <c r="E152" s="76"/>
      <c r="F152" s="59"/>
      <c r="G152" s="281"/>
      <c r="H152" s="64"/>
      <c r="I152" s="64"/>
      <c r="J152" s="64"/>
      <c r="K152" s="64"/>
      <c r="L152" s="99"/>
    </row>
    <row r="153" spans="1:12" s="298" customFormat="1" ht="27.75" customHeight="1">
      <c r="A153" s="36" t="s">
        <v>638</v>
      </c>
      <c r="B153" s="91">
        <v>0</v>
      </c>
      <c r="C153" s="91">
        <f>C154</f>
        <v>2230.03</v>
      </c>
      <c r="D153" s="37">
        <f>B153-C153</f>
        <v>-2230.03</v>
      </c>
      <c r="E153" s="38"/>
      <c r="F153" s="37">
        <v>0</v>
      </c>
      <c r="G153" s="279"/>
      <c r="H153" s="63"/>
      <c r="I153" s="63"/>
      <c r="J153" s="63"/>
      <c r="K153" s="63"/>
      <c r="L153" s="152"/>
    </row>
    <row r="154" spans="1:12" s="89" customFormat="1" ht="17.25" customHeight="1">
      <c r="A154" s="73" t="s">
        <v>656</v>
      </c>
      <c r="B154" s="92"/>
      <c r="C154" s="92">
        <v>2230.03</v>
      </c>
      <c r="D154" s="387" t="s">
        <v>657</v>
      </c>
      <c r="E154" s="74"/>
      <c r="F154" s="58"/>
      <c r="G154" s="281"/>
      <c r="H154" s="64"/>
      <c r="I154" s="64"/>
      <c r="J154" s="64"/>
      <c r="K154" s="64"/>
      <c r="L154" s="99"/>
    </row>
    <row r="155" spans="1:12" s="89" customFormat="1" ht="17.25" customHeight="1">
      <c r="A155" s="73"/>
      <c r="B155" s="92"/>
      <c r="C155" s="92"/>
      <c r="D155" s="387"/>
      <c r="E155" s="74"/>
      <c r="F155" s="58"/>
      <c r="G155" s="281"/>
      <c r="H155" s="64"/>
      <c r="I155" s="64"/>
      <c r="J155" s="64"/>
      <c r="K155" s="64"/>
      <c r="L155" s="99"/>
    </row>
    <row r="156" spans="1:12" s="89" customFormat="1" ht="17.25" customHeight="1">
      <c r="A156" s="73"/>
      <c r="B156" s="92"/>
      <c r="C156" s="92"/>
      <c r="D156" s="387"/>
      <c r="E156" s="74"/>
      <c r="F156" s="58"/>
      <c r="G156" s="281"/>
      <c r="H156" s="64"/>
      <c r="I156" s="64"/>
      <c r="J156" s="64"/>
      <c r="K156" s="64"/>
      <c r="L156" s="99"/>
    </row>
    <row r="157" spans="1:12" s="89" customFormat="1" ht="0.75" customHeight="1">
      <c r="A157" s="73"/>
      <c r="B157" s="92"/>
      <c r="C157" s="92"/>
      <c r="D157" s="388"/>
      <c r="E157" s="74"/>
      <c r="F157" s="58"/>
      <c r="G157" s="281"/>
      <c r="H157" s="64"/>
      <c r="I157" s="64"/>
      <c r="J157" s="64"/>
      <c r="K157" s="64"/>
      <c r="L157" s="99"/>
    </row>
    <row r="158" spans="1:12" s="128" customFormat="1" ht="30.75" customHeight="1">
      <c r="A158" s="169" t="s">
        <v>103</v>
      </c>
      <c r="B158" s="166">
        <f>SUM(B150,B151,B153)</f>
        <v>4000</v>
      </c>
      <c r="C158" s="166">
        <f>SUM(C150,C151,C153)</f>
        <v>2473.57</v>
      </c>
      <c r="D158" s="167">
        <f>B158-C158</f>
        <v>1526.4299999999998</v>
      </c>
      <c r="E158" s="168">
        <f>C158/B158*100</f>
        <v>61.83925</v>
      </c>
      <c r="F158" s="167">
        <f>SUM(F150:F153)</f>
        <v>12402.43</v>
      </c>
      <c r="G158" s="281"/>
      <c r="H158" s="64"/>
      <c r="I158" s="64"/>
      <c r="J158" s="64"/>
      <c r="K158" s="64"/>
      <c r="L158" s="99"/>
    </row>
    <row r="159" spans="1:12" s="1" customFormat="1" ht="32.25" customHeight="1">
      <c r="A159" s="195" t="s">
        <v>31</v>
      </c>
      <c r="B159" s="196">
        <f>SUM(B44,B56,B71,B131,B142,B149,B158,B135)</f>
        <v>3728000</v>
      </c>
      <c r="C159" s="196">
        <f>SUM(C44,C56,C71,C131,C142,C149,C158,C135)</f>
        <v>3259116.5000000005</v>
      </c>
      <c r="D159" s="197">
        <f>B159-C159</f>
        <v>468883.49999999953</v>
      </c>
      <c r="E159" s="198">
        <f>C159/B159*100</f>
        <v>87.42265289699573</v>
      </c>
      <c r="F159" s="197">
        <f>SUM(F44,F56,F71,F131,F142,F149,F158,F135)</f>
        <v>2850855.4699999997</v>
      </c>
      <c r="G159" s="280"/>
      <c r="H159" s="146"/>
      <c r="I159" s="146"/>
      <c r="J159" s="146"/>
      <c r="K159" s="146"/>
      <c r="L159" s="88"/>
    </row>
    <row r="160" spans="1:12" s="101" customFormat="1" ht="36.75" customHeight="1">
      <c r="A160" s="18" t="s">
        <v>208</v>
      </c>
      <c r="B160" s="14"/>
      <c r="C160" s="14"/>
      <c r="D160" s="14"/>
      <c r="E160" s="15"/>
      <c r="F160" s="14"/>
      <c r="G160" s="34"/>
      <c r="H160" s="34"/>
      <c r="I160" s="34"/>
      <c r="J160" s="34"/>
      <c r="K160" s="34"/>
      <c r="L160" s="77"/>
    </row>
    <row r="161" spans="1:12" s="63" customFormat="1" ht="24.75" customHeight="1">
      <c r="A161" s="41" t="s">
        <v>100</v>
      </c>
      <c r="B161" s="60">
        <f>SUM(B163,B166)</f>
        <v>63862314.13</v>
      </c>
      <c r="C161" s="60">
        <f>SUM(C162:C164)</f>
        <v>54153196.52</v>
      </c>
      <c r="D161" s="21">
        <f>B161-C161</f>
        <v>9709117.61</v>
      </c>
      <c r="E161" s="12">
        <f>C161/B161*100</f>
        <v>84.79679644831562</v>
      </c>
      <c r="F161" s="11">
        <v>34592692.54</v>
      </c>
      <c r="G161" s="282"/>
      <c r="H161" s="79"/>
      <c r="I161" s="79"/>
      <c r="J161" s="79"/>
      <c r="K161" s="79"/>
      <c r="L161" s="64"/>
    </row>
    <row r="162" spans="1:11" s="63" customFormat="1" ht="18.75" customHeight="1">
      <c r="A162" s="45" t="s">
        <v>741</v>
      </c>
      <c r="B162" s="103" t="s">
        <v>33</v>
      </c>
      <c r="C162" s="49">
        <v>52998824.78</v>
      </c>
      <c r="D162" s="239"/>
      <c r="E162" s="238"/>
      <c r="F162" s="239"/>
      <c r="G162" s="283"/>
      <c r="H162" s="77"/>
      <c r="I162" s="77"/>
      <c r="J162" s="77"/>
      <c r="K162" s="77"/>
    </row>
    <row r="163" spans="1:7" s="63" customFormat="1" ht="18.75" customHeight="1">
      <c r="A163" s="45" t="s">
        <v>534</v>
      </c>
      <c r="B163" s="49">
        <v>55463031</v>
      </c>
      <c r="C163" s="49">
        <v>127085.75</v>
      </c>
      <c r="D163" s="239"/>
      <c r="E163" s="238"/>
      <c r="F163" s="239"/>
      <c r="G163" s="279"/>
    </row>
    <row r="164" spans="1:12" s="64" customFormat="1" ht="18.75" customHeight="1">
      <c r="A164" s="45" t="s">
        <v>682</v>
      </c>
      <c r="B164" s="103" t="s">
        <v>34</v>
      </c>
      <c r="C164" s="49">
        <v>1027285.99</v>
      </c>
      <c r="D164" s="239"/>
      <c r="E164" s="238"/>
      <c r="F164" s="239"/>
      <c r="G164" s="34"/>
      <c r="H164" s="34"/>
      <c r="I164" s="34"/>
      <c r="J164" s="34"/>
      <c r="K164" s="34"/>
      <c r="L164" s="63"/>
    </row>
    <row r="165" spans="1:12" s="69" customFormat="1" ht="18.75" customHeight="1">
      <c r="A165" s="45"/>
      <c r="B165" s="103" t="s">
        <v>498</v>
      </c>
      <c r="C165" s="49"/>
      <c r="D165" s="239"/>
      <c r="E165" s="238"/>
      <c r="F165" s="239"/>
      <c r="G165" s="34"/>
      <c r="H165" s="34"/>
      <c r="I165" s="34"/>
      <c r="J165" s="34"/>
      <c r="K165" s="34"/>
      <c r="L165" s="63"/>
    </row>
    <row r="166" spans="1:12" s="70" customFormat="1" ht="18.75" customHeight="1">
      <c r="A166" s="81"/>
      <c r="B166" s="83">
        <v>8399283.13</v>
      </c>
      <c r="C166" s="83"/>
      <c r="D166" s="241"/>
      <c r="E166" s="240"/>
      <c r="F166" s="241"/>
      <c r="G166" s="34"/>
      <c r="H166" s="34"/>
      <c r="I166" s="34"/>
      <c r="J166" s="34"/>
      <c r="K166" s="34"/>
      <c r="L166" s="63"/>
    </row>
    <row r="167" spans="1:12" s="70" customFormat="1" ht="27" customHeight="1">
      <c r="A167" s="116" t="s">
        <v>101</v>
      </c>
      <c r="B167" s="117">
        <f>B161</f>
        <v>63862314.13</v>
      </c>
      <c r="C167" s="117">
        <f>C161</f>
        <v>54153196.52</v>
      </c>
      <c r="D167" s="120">
        <f>B167-C167</f>
        <v>9709117.61</v>
      </c>
      <c r="E167" s="119">
        <f>C167/B167*100</f>
        <v>84.79679644831562</v>
      </c>
      <c r="F167" s="120">
        <f>F161</f>
        <v>34592692.54</v>
      </c>
      <c r="G167" s="34"/>
      <c r="H167" s="34"/>
      <c r="I167" s="34"/>
      <c r="J167" s="34"/>
      <c r="K167" s="34"/>
      <c r="L167" s="63"/>
    </row>
    <row r="168" spans="1:12" s="1" customFormat="1" ht="30.75" customHeight="1">
      <c r="A168" s="195" t="s">
        <v>35</v>
      </c>
      <c r="B168" s="196">
        <f>B167</f>
        <v>63862314.13</v>
      </c>
      <c r="C168" s="196">
        <f>C167</f>
        <v>54153196.52</v>
      </c>
      <c r="D168" s="197">
        <f>B168-C168</f>
        <v>9709117.61</v>
      </c>
      <c r="E168" s="198">
        <f>C168/B168*100</f>
        <v>84.79679644831562</v>
      </c>
      <c r="F168" s="197">
        <f>F167</f>
        <v>34592692.54</v>
      </c>
      <c r="G168" s="34"/>
      <c r="H168" s="34"/>
      <c r="I168" s="34"/>
      <c r="J168" s="34"/>
      <c r="K168" s="34"/>
      <c r="L168" s="63"/>
    </row>
    <row r="169" spans="1:12" s="2" customFormat="1" ht="41.25" customHeight="1">
      <c r="A169" s="20" t="s">
        <v>65</v>
      </c>
      <c r="B169" s="60"/>
      <c r="C169" s="60"/>
      <c r="D169" s="11"/>
      <c r="E169" s="12"/>
      <c r="F169" s="11"/>
      <c r="G169" s="34"/>
      <c r="H169" s="34"/>
      <c r="I169" s="34"/>
      <c r="J169" s="34"/>
      <c r="K169" s="34"/>
      <c r="L169" s="63"/>
    </row>
    <row r="170" spans="1:12" s="2" customFormat="1" ht="27" customHeight="1">
      <c r="A170" s="20" t="s">
        <v>19</v>
      </c>
      <c r="B170" s="60">
        <v>1000</v>
      </c>
      <c r="C170" s="60">
        <f>C171</f>
        <v>736.08</v>
      </c>
      <c r="D170" s="11">
        <f>B170-C170</f>
        <v>263.91999999999996</v>
      </c>
      <c r="E170" s="12">
        <f>C170/B170*100</f>
        <v>73.608</v>
      </c>
      <c r="F170" s="11">
        <v>7158.3</v>
      </c>
      <c r="G170" s="34"/>
      <c r="H170" s="34"/>
      <c r="I170" s="34"/>
      <c r="J170" s="34"/>
      <c r="K170" s="34"/>
      <c r="L170" s="79"/>
    </row>
    <row r="171" spans="1:12" s="2" customFormat="1" ht="19.5" customHeight="1">
      <c r="A171" s="52" t="s">
        <v>659</v>
      </c>
      <c r="B171" s="83"/>
      <c r="C171" s="83">
        <v>736.08</v>
      </c>
      <c r="D171" s="53"/>
      <c r="E171" s="54"/>
      <c r="F171" s="53"/>
      <c r="G171" s="88"/>
      <c r="H171" s="88"/>
      <c r="I171" s="88"/>
      <c r="J171" s="88"/>
      <c r="K171" s="88"/>
      <c r="L171" s="158"/>
    </row>
    <row r="172" spans="1:12" s="51" customFormat="1" ht="27" customHeight="1">
      <c r="A172" s="20" t="s">
        <v>20</v>
      </c>
      <c r="B172" s="60">
        <v>7000</v>
      </c>
      <c r="C172" s="60">
        <f>SUM(C173:C174)</f>
        <v>7000</v>
      </c>
      <c r="D172" s="11">
        <f>B172-C172</f>
        <v>0</v>
      </c>
      <c r="E172" s="12">
        <f>C172/B172*100</f>
        <v>100</v>
      </c>
      <c r="F172" s="11">
        <v>10077.8</v>
      </c>
      <c r="G172" s="34"/>
      <c r="H172" s="34"/>
      <c r="I172" s="34"/>
      <c r="J172" s="34"/>
      <c r="K172" s="34"/>
      <c r="L172" s="63"/>
    </row>
    <row r="173" spans="1:12" s="51" customFormat="1" ht="19.5" customHeight="1">
      <c r="A173" s="46" t="s">
        <v>742</v>
      </c>
      <c r="B173" s="328"/>
      <c r="C173" s="49">
        <v>4300</v>
      </c>
      <c r="D173" s="16"/>
      <c r="E173" s="17"/>
      <c r="F173" s="16"/>
      <c r="G173" s="34"/>
      <c r="H173" s="34"/>
      <c r="I173" s="34"/>
      <c r="J173" s="34"/>
      <c r="K173" s="34"/>
      <c r="L173" s="79"/>
    </row>
    <row r="174" spans="1:12" s="51" customFormat="1" ht="19.5" customHeight="1">
      <c r="A174" s="52" t="s">
        <v>743</v>
      </c>
      <c r="B174" s="329"/>
      <c r="C174" s="83">
        <v>2700</v>
      </c>
      <c r="D174" s="315"/>
      <c r="E174" s="316"/>
      <c r="F174" s="315"/>
      <c r="G174" s="34"/>
      <c r="H174" s="34"/>
      <c r="I174" s="34"/>
      <c r="J174" s="34"/>
      <c r="K174" s="34"/>
      <c r="L174" s="79"/>
    </row>
    <row r="175" spans="1:12" s="2" customFormat="1" ht="27" customHeight="1">
      <c r="A175" s="20" t="s">
        <v>22</v>
      </c>
      <c r="B175" s="42">
        <v>20000</v>
      </c>
      <c r="C175" s="94">
        <f>SUM(C176:C181)</f>
        <v>19650.6</v>
      </c>
      <c r="D175" s="11">
        <f>B175-C175</f>
        <v>349.40000000000146</v>
      </c>
      <c r="E175" s="12">
        <f>C175/B175*100</f>
        <v>98.25299999999999</v>
      </c>
      <c r="F175" s="11">
        <v>21671.19</v>
      </c>
      <c r="G175" s="34"/>
      <c r="H175" s="34"/>
      <c r="I175" s="34"/>
      <c r="J175" s="34"/>
      <c r="K175" s="34"/>
      <c r="L175" s="79"/>
    </row>
    <row r="176" spans="1:12" s="2" customFormat="1" ht="20.25" customHeight="1">
      <c r="A176" s="46" t="s">
        <v>60</v>
      </c>
      <c r="B176" s="56"/>
      <c r="C176" s="92"/>
      <c r="D176" s="48"/>
      <c r="E176" s="50"/>
      <c r="F176" s="48"/>
      <c r="G176" s="88"/>
      <c r="H176" s="88"/>
      <c r="I176" s="88"/>
      <c r="J176" s="88"/>
      <c r="K176" s="88"/>
      <c r="L176" s="88"/>
    </row>
    <row r="177" spans="1:12" s="2" customFormat="1" ht="21.75" customHeight="1">
      <c r="A177" s="46" t="s">
        <v>594</v>
      </c>
      <c r="B177" s="56"/>
      <c r="C177" s="92">
        <v>3150.6</v>
      </c>
      <c r="D177" s="48"/>
      <c r="E177" s="50"/>
      <c r="F177" s="48"/>
      <c r="G177" s="88"/>
      <c r="H177" s="88"/>
      <c r="I177" s="88"/>
      <c r="J177" s="88"/>
      <c r="K177" s="88"/>
      <c r="L177" s="88"/>
    </row>
    <row r="178" spans="1:12" s="2" customFormat="1" ht="21.75" customHeight="1">
      <c r="A178" s="46" t="s">
        <v>111</v>
      </c>
      <c r="B178" s="56"/>
      <c r="C178" s="92"/>
      <c r="D178" s="48"/>
      <c r="E178" s="50"/>
      <c r="F178" s="48"/>
      <c r="G178" s="88"/>
      <c r="H178" s="88"/>
      <c r="I178" s="88"/>
      <c r="J178" s="88"/>
      <c r="K178" s="88"/>
      <c r="L178" s="88"/>
    </row>
    <row r="179" spans="1:12" s="2" customFormat="1" ht="21.75" customHeight="1">
      <c r="A179" s="52" t="s">
        <v>584</v>
      </c>
      <c r="B179" s="85"/>
      <c r="C179" s="93">
        <v>14000</v>
      </c>
      <c r="D179" s="53"/>
      <c r="E179" s="54"/>
      <c r="F179" s="53"/>
      <c r="G179" s="88"/>
      <c r="H179" s="88"/>
      <c r="I179" s="88"/>
      <c r="J179" s="88"/>
      <c r="K179" s="88"/>
      <c r="L179" s="88"/>
    </row>
    <row r="180" spans="1:12" s="2" customFormat="1" ht="21.75" customHeight="1">
      <c r="A180" s="46" t="s">
        <v>79</v>
      </c>
      <c r="B180" s="56"/>
      <c r="C180" s="92"/>
      <c r="D180" s="48"/>
      <c r="E180" s="50"/>
      <c r="F180" s="48"/>
      <c r="G180" s="88"/>
      <c r="H180" s="88"/>
      <c r="I180" s="88"/>
      <c r="J180" s="88"/>
      <c r="K180" s="88"/>
      <c r="L180" s="88"/>
    </row>
    <row r="181" spans="1:12" s="2" customFormat="1" ht="21.75" customHeight="1">
      <c r="A181" s="52" t="s">
        <v>595</v>
      </c>
      <c r="B181" s="85"/>
      <c r="C181" s="93">
        <v>2500</v>
      </c>
      <c r="D181" s="53"/>
      <c r="E181" s="54"/>
      <c r="F181" s="53"/>
      <c r="G181" s="88"/>
      <c r="H181" s="88"/>
      <c r="I181" s="88"/>
      <c r="J181" s="88"/>
      <c r="K181" s="88"/>
      <c r="L181" s="88"/>
    </row>
    <row r="182" spans="1:12" s="2" customFormat="1" ht="27" customHeight="1">
      <c r="A182" s="24" t="s">
        <v>24</v>
      </c>
      <c r="B182" s="27">
        <v>15000</v>
      </c>
      <c r="C182" s="27">
        <f>SUM(C183)</f>
        <v>14920.63</v>
      </c>
      <c r="D182" s="16">
        <f>B182-C182</f>
        <v>79.3700000000008</v>
      </c>
      <c r="E182" s="17">
        <f>C182/B182*100</f>
        <v>99.47086666666665</v>
      </c>
      <c r="F182" s="16">
        <v>13960.5</v>
      </c>
      <c r="G182" s="34"/>
      <c r="H182" s="34"/>
      <c r="I182" s="34"/>
      <c r="J182" s="34"/>
      <c r="K182" s="34"/>
      <c r="L182" s="88"/>
    </row>
    <row r="183" spans="1:12" s="2" customFormat="1" ht="19.5" customHeight="1">
      <c r="A183" s="46" t="s">
        <v>744</v>
      </c>
      <c r="B183" s="27"/>
      <c r="C183" s="49">
        <v>14920.63</v>
      </c>
      <c r="D183" s="16"/>
      <c r="E183" s="17"/>
      <c r="F183" s="16"/>
      <c r="G183" s="34"/>
      <c r="H183" s="34"/>
      <c r="I183" s="34"/>
      <c r="J183" s="34"/>
      <c r="K183" s="34"/>
      <c r="L183" s="88"/>
    </row>
    <row r="184" spans="1:12" s="2" customFormat="1" ht="19.5" customHeight="1">
      <c r="A184" s="46" t="s">
        <v>745</v>
      </c>
      <c r="B184" s="27"/>
      <c r="C184" s="49"/>
      <c r="D184" s="16"/>
      <c r="E184" s="17"/>
      <c r="F184" s="16"/>
      <c r="G184" s="34"/>
      <c r="H184" s="34"/>
      <c r="I184" s="34"/>
      <c r="J184" s="34"/>
      <c r="K184" s="34"/>
      <c r="L184" s="88"/>
    </row>
    <row r="185" spans="1:12" s="330" customFormat="1" ht="27" customHeight="1">
      <c r="A185" s="169" t="s">
        <v>97</v>
      </c>
      <c r="B185" s="167">
        <f>SUM(B170,B172,B175,B182)</f>
        <v>43000</v>
      </c>
      <c r="C185" s="167">
        <f>SUM(C170,C172,C175,C182)</f>
        <v>42307.31</v>
      </c>
      <c r="D185" s="167">
        <f>B185-C185</f>
        <v>692.6900000000023</v>
      </c>
      <c r="E185" s="168">
        <f>C185/B185*100</f>
        <v>98.38909302325581</v>
      </c>
      <c r="F185" s="167">
        <f>SUM(F170:F182)</f>
        <v>52867.78999999999</v>
      </c>
      <c r="G185" s="34"/>
      <c r="H185" s="34"/>
      <c r="I185" s="34"/>
      <c r="J185" s="34"/>
      <c r="K185" s="34"/>
      <c r="L185" s="88"/>
    </row>
    <row r="186" spans="1:12" s="2" customFormat="1" ht="24.75" customHeight="1">
      <c r="A186" s="20" t="s">
        <v>25</v>
      </c>
      <c r="B186" s="60">
        <v>10000</v>
      </c>
      <c r="C186" s="60">
        <f>C187</f>
        <v>6522.2</v>
      </c>
      <c r="D186" s="11">
        <f>B186-C186</f>
        <v>3477.8</v>
      </c>
      <c r="E186" s="12">
        <f>C186/B186*100</f>
        <v>65.22200000000001</v>
      </c>
      <c r="F186" s="11">
        <v>7358.21</v>
      </c>
      <c r="G186" s="34"/>
      <c r="H186" s="34"/>
      <c r="I186" s="34"/>
      <c r="J186" s="34"/>
      <c r="K186" s="34"/>
      <c r="L186" s="88"/>
    </row>
    <row r="187" spans="1:12" s="2" customFormat="1" ht="19.5" customHeight="1">
      <c r="A187" s="46" t="s">
        <v>26</v>
      </c>
      <c r="B187" s="49"/>
      <c r="C187" s="49">
        <v>6522.2</v>
      </c>
      <c r="D187" s="48"/>
      <c r="E187" s="50"/>
      <c r="F187" s="48"/>
      <c r="G187" s="88"/>
      <c r="H187" s="88"/>
      <c r="I187" s="88"/>
      <c r="J187" s="88"/>
      <c r="K187" s="88"/>
      <c r="L187" s="88"/>
    </row>
    <row r="188" spans="1:12" s="330" customFormat="1" ht="27" customHeight="1">
      <c r="A188" s="169" t="s">
        <v>98</v>
      </c>
      <c r="B188" s="166">
        <f>B186</f>
        <v>10000</v>
      </c>
      <c r="C188" s="166">
        <f>C186</f>
        <v>6522.2</v>
      </c>
      <c r="D188" s="167">
        <f>B188-C188</f>
        <v>3477.8</v>
      </c>
      <c r="E188" s="168">
        <f>C188/B188*100</f>
        <v>65.22200000000001</v>
      </c>
      <c r="F188" s="167">
        <f>F186</f>
        <v>7358.21</v>
      </c>
      <c r="G188" s="34"/>
      <c r="H188" s="34"/>
      <c r="I188" s="34"/>
      <c r="J188" s="34"/>
      <c r="K188" s="34"/>
      <c r="L188" s="88"/>
    </row>
    <row r="189" spans="1:12" s="220" customFormat="1" ht="30.75" customHeight="1">
      <c r="A189" s="199" t="s">
        <v>36</v>
      </c>
      <c r="B189" s="296">
        <f>SUM(B185,B188)</f>
        <v>53000</v>
      </c>
      <c r="C189" s="296">
        <f>SUM(C185,C188)</f>
        <v>48829.509999999995</v>
      </c>
      <c r="D189" s="296">
        <f>B189-C189</f>
        <v>4170.490000000005</v>
      </c>
      <c r="E189" s="301">
        <f>C189/B189*100</f>
        <v>92.13115094339621</v>
      </c>
      <c r="F189" s="296">
        <f>SUM(F185,F188)</f>
        <v>60225.99999999999</v>
      </c>
      <c r="G189" s="279"/>
      <c r="H189" s="63"/>
      <c r="I189" s="63"/>
      <c r="J189" s="63"/>
      <c r="K189" s="63"/>
      <c r="L189" s="99"/>
    </row>
    <row r="190" spans="1:12" s="2" customFormat="1" ht="28.5" customHeight="1">
      <c r="A190" s="30" t="s">
        <v>173</v>
      </c>
      <c r="B190" s="60"/>
      <c r="C190" s="60"/>
      <c r="D190" s="11"/>
      <c r="E190" s="12"/>
      <c r="F190" s="11"/>
      <c r="G190" s="279"/>
      <c r="H190" s="63"/>
      <c r="I190" s="63"/>
      <c r="J190" s="63"/>
      <c r="K190" s="63"/>
      <c r="L190" s="99"/>
    </row>
    <row r="191" spans="1:12" s="2" customFormat="1" ht="22.5" customHeight="1">
      <c r="A191" s="18" t="s">
        <v>17</v>
      </c>
      <c r="B191" s="19">
        <v>0</v>
      </c>
      <c r="C191" s="19">
        <v>0</v>
      </c>
      <c r="D191" s="14">
        <f>B191-C191</f>
        <v>0</v>
      </c>
      <c r="E191" s="15"/>
      <c r="F191" s="14">
        <v>0</v>
      </c>
      <c r="G191" s="279"/>
      <c r="H191" s="63"/>
      <c r="I191" s="63"/>
      <c r="J191" s="63"/>
      <c r="K191" s="63"/>
      <c r="L191" s="99"/>
    </row>
    <row r="192" spans="1:12" s="2" customFormat="1" ht="27" customHeight="1">
      <c r="A192" s="20" t="s">
        <v>22</v>
      </c>
      <c r="B192" s="60">
        <v>15000</v>
      </c>
      <c r="C192" s="60">
        <f>C194</f>
        <v>12375</v>
      </c>
      <c r="D192" s="11">
        <f>B192-C192</f>
        <v>2625</v>
      </c>
      <c r="E192" s="12">
        <f>C192/B192*100</f>
        <v>82.5</v>
      </c>
      <c r="F192" s="11">
        <v>18255.76</v>
      </c>
      <c r="G192" s="282"/>
      <c r="H192" s="79"/>
      <c r="I192" s="79"/>
      <c r="J192" s="79"/>
      <c r="K192" s="79"/>
      <c r="L192" s="99"/>
    </row>
    <row r="193" spans="1:12" s="2" customFormat="1" ht="19.5" customHeight="1">
      <c r="A193" s="46" t="s">
        <v>111</v>
      </c>
      <c r="B193" s="49"/>
      <c r="C193" s="49"/>
      <c r="D193" s="48"/>
      <c r="E193" s="50"/>
      <c r="F193" s="48"/>
      <c r="G193" s="157"/>
      <c r="H193" s="158"/>
      <c r="I193" s="158"/>
      <c r="J193" s="158"/>
      <c r="K193" s="158"/>
      <c r="L193" s="99"/>
    </row>
    <row r="194" spans="1:12" s="2" customFormat="1" ht="19.5" customHeight="1">
      <c r="A194" s="52" t="s">
        <v>584</v>
      </c>
      <c r="B194" s="83"/>
      <c r="C194" s="83">
        <v>12375</v>
      </c>
      <c r="D194" s="53"/>
      <c r="E194" s="54"/>
      <c r="F194" s="53"/>
      <c r="G194" s="157"/>
      <c r="H194" s="158"/>
      <c r="I194" s="158"/>
      <c r="J194" s="158"/>
      <c r="K194" s="158"/>
      <c r="L194" s="99"/>
    </row>
    <row r="195" spans="1:12" s="2" customFormat="1" ht="24.75" customHeight="1">
      <c r="A195" s="20" t="s">
        <v>24</v>
      </c>
      <c r="B195" s="60">
        <v>30000</v>
      </c>
      <c r="C195" s="60">
        <f>C196</f>
        <v>30000</v>
      </c>
      <c r="D195" s="11">
        <f>B195-C195</f>
        <v>0</v>
      </c>
      <c r="E195" s="12">
        <f>C195/B195*100</f>
        <v>100</v>
      </c>
      <c r="F195" s="11">
        <v>33652.8</v>
      </c>
      <c r="G195" s="282"/>
      <c r="H195" s="79"/>
      <c r="I195" s="79"/>
      <c r="J195" s="79"/>
      <c r="K195" s="79"/>
      <c r="L195" s="99"/>
    </row>
    <row r="196" spans="1:12" s="2" customFormat="1" ht="18" customHeight="1">
      <c r="A196" s="46" t="s">
        <v>746</v>
      </c>
      <c r="B196" s="27"/>
      <c r="C196" s="49">
        <v>30000</v>
      </c>
      <c r="D196" s="16"/>
      <c r="E196" s="17"/>
      <c r="F196" s="16"/>
      <c r="G196" s="282"/>
      <c r="H196" s="79"/>
      <c r="I196" s="79"/>
      <c r="J196" s="79"/>
      <c r="K196" s="79"/>
      <c r="L196" s="99"/>
    </row>
    <row r="197" spans="1:12" s="2" customFormat="1" ht="18" customHeight="1">
      <c r="A197" s="52" t="s">
        <v>747</v>
      </c>
      <c r="B197" s="82"/>
      <c r="C197" s="83"/>
      <c r="D197" s="315"/>
      <c r="E197" s="316"/>
      <c r="F197" s="315"/>
      <c r="G197" s="282"/>
      <c r="H197" s="79"/>
      <c r="I197" s="79"/>
      <c r="J197" s="79"/>
      <c r="K197" s="79"/>
      <c r="L197" s="99"/>
    </row>
    <row r="198" spans="1:12" s="330" customFormat="1" ht="27" customHeight="1">
      <c r="A198" s="169" t="s">
        <v>97</v>
      </c>
      <c r="B198" s="166">
        <f>SUM(B191,B192,B195)</f>
        <v>45000</v>
      </c>
      <c r="C198" s="166">
        <f>SUM(C191,C192,C195)</f>
        <v>42375</v>
      </c>
      <c r="D198" s="167">
        <f>B198-C198</f>
        <v>2625</v>
      </c>
      <c r="E198" s="168">
        <f>C198/B198*100</f>
        <v>94.16666666666667</v>
      </c>
      <c r="F198" s="167">
        <f>SUM(F191:F195)</f>
        <v>51908.56</v>
      </c>
      <c r="G198" s="279"/>
      <c r="H198" s="63"/>
      <c r="I198" s="63"/>
      <c r="J198" s="63"/>
      <c r="K198" s="63"/>
      <c r="L198" s="99"/>
    </row>
    <row r="199" spans="1:12" s="220" customFormat="1" ht="30" customHeight="1">
      <c r="A199" s="195" t="s">
        <v>37</v>
      </c>
      <c r="B199" s="288">
        <f>SUM(B198)</f>
        <v>45000</v>
      </c>
      <c r="C199" s="288">
        <f>SUM(C198)</f>
        <v>42375</v>
      </c>
      <c r="D199" s="288">
        <f>B199-C199</f>
        <v>2625</v>
      </c>
      <c r="E199" s="289">
        <f>C199/B199*100</f>
        <v>94.16666666666667</v>
      </c>
      <c r="F199" s="296">
        <f>SUM(F198)</f>
        <v>51908.56</v>
      </c>
      <c r="G199" s="279"/>
      <c r="H199" s="63"/>
      <c r="I199" s="63"/>
      <c r="J199" s="63"/>
      <c r="K199" s="63"/>
      <c r="L199" s="99"/>
    </row>
    <row r="200" spans="1:12" s="2" customFormat="1" ht="27" customHeight="1">
      <c r="A200" s="18" t="s">
        <v>38</v>
      </c>
      <c r="B200" s="19"/>
      <c r="C200" s="19"/>
      <c r="D200" s="11"/>
      <c r="E200" s="12"/>
      <c r="F200" s="11"/>
      <c r="G200" s="279"/>
      <c r="H200" s="63"/>
      <c r="I200" s="63"/>
      <c r="J200" s="63"/>
      <c r="K200" s="63"/>
      <c r="L200" s="99"/>
    </row>
    <row r="201" spans="1:12" s="2" customFormat="1" ht="30" customHeight="1">
      <c r="A201" s="18" t="s">
        <v>19</v>
      </c>
      <c r="B201" s="19">
        <v>0</v>
      </c>
      <c r="C201" s="19">
        <v>0</v>
      </c>
      <c r="D201" s="11">
        <v>0</v>
      </c>
      <c r="E201" s="15">
        <v>0</v>
      </c>
      <c r="F201" s="11">
        <v>0</v>
      </c>
      <c r="G201" s="279"/>
      <c r="H201" s="63"/>
      <c r="I201" s="63"/>
      <c r="J201" s="63"/>
      <c r="K201" s="63"/>
      <c r="L201" s="99"/>
    </row>
    <row r="202" spans="1:12" s="2" customFormat="1" ht="30" customHeight="1">
      <c r="A202" s="18" t="s">
        <v>20</v>
      </c>
      <c r="B202" s="19">
        <v>0</v>
      </c>
      <c r="C202" s="19">
        <v>0</v>
      </c>
      <c r="D202" s="14">
        <f>B202-C202</f>
        <v>0</v>
      </c>
      <c r="E202" s="15">
        <v>0</v>
      </c>
      <c r="F202" s="14">
        <v>0</v>
      </c>
      <c r="G202" s="279"/>
      <c r="H202" s="63"/>
      <c r="I202" s="63"/>
      <c r="J202" s="63"/>
      <c r="K202" s="63"/>
      <c r="L202" s="99"/>
    </row>
    <row r="203" spans="1:12" s="2" customFormat="1" ht="30" customHeight="1">
      <c r="A203" s="20" t="s">
        <v>22</v>
      </c>
      <c r="B203" s="11">
        <v>0</v>
      </c>
      <c r="C203" s="60">
        <v>0</v>
      </c>
      <c r="D203" s="11">
        <f>B203-C203</f>
        <v>0</v>
      </c>
      <c r="E203" s="12">
        <v>0</v>
      </c>
      <c r="F203" s="11">
        <v>5040.96</v>
      </c>
      <c r="G203" s="279"/>
      <c r="H203" s="63"/>
      <c r="I203" s="63"/>
      <c r="J203" s="63"/>
      <c r="K203" s="63"/>
      <c r="L203" s="99"/>
    </row>
    <row r="204" spans="1:12" s="2" customFormat="1" ht="30" customHeight="1">
      <c r="A204" s="20" t="s">
        <v>748</v>
      </c>
      <c r="B204" s="60">
        <v>0</v>
      </c>
      <c r="C204" s="60">
        <v>0</v>
      </c>
      <c r="D204" s="11">
        <v>0</v>
      </c>
      <c r="E204" s="12">
        <v>0</v>
      </c>
      <c r="F204" s="11">
        <v>0</v>
      </c>
      <c r="G204" s="279"/>
      <c r="H204" s="63"/>
      <c r="I204" s="63"/>
      <c r="J204" s="63"/>
      <c r="K204" s="63"/>
      <c r="L204" s="99"/>
    </row>
    <row r="205" spans="1:12" s="330" customFormat="1" ht="30" customHeight="1">
      <c r="A205" s="169" t="s">
        <v>97</v>
      </c>
      <c r="B205" s="166">
        <f>SUM(B202,B203)</f>
        <v>0</v>
      </c>
      <c r="C205" s="166">
        <f>SUM(C202,C203)</f>
        <v>0</v>
      </c>
      <c r="D205" s="167">
        <f>B205-C205</f>
        <v>0</v>
      </c>
      <c r="E205" s="168"/>
      <c r="F205" s="167">
        <f>SUM(F202:F203)</f>
        <v>5040.96</v>
      </c>
      <c r="G205" s="279"/>
      <c r="H205" s="63"/>
      <c r="I205" s="63"/>
      <c r="J205" s="63"/>
      <c r="K205" s="63"/>
      <c r="L205" s="99"/>
    </row>
    <row r="206" spans="1:6" s="135" customFormat="1" ht="27.75" customHeight="1">
      <c r="A206" s="189" t="s">
        <v>120</v>
      </c>
      <c r="B206" s="190">
        <v>15000</v>
      </c>
      <c r="C206" s="191">
        <f>SUM(C207:C207)</f>
        <v>9371.29</v>
      </c>
      <c r="D206" s="192">
        <f>B206-C206</f>
        <v>5628.709999999999</v>
      </c>
      <c r="E206" s="12">
        <f>C206/B206*100</f>
        <v>62.47526666666667</v>
      </c>
      <c r="F206" s="193">
        <v>8668.3</v>
      </c>
    </row>
    <row r="207" spans="1:6" s="135" customFormat="1" ht="17.25" customHeight="1">
      <c r="A207" s="176" t="s">
        <v>749</v>
      </c>
      <c r="B207" s="177"/>
      <c r="C207" s="178">
        <v>9371.29</v>
      </c>
      <c r="D207" s="179"/>
      <c r="E207" s="50"/>
      <c r="F207" s="180"/>
    </row>
    <row r="208" spans="1:6" s="136" customFormat="1" ht="30.75" customHeight="1">
      <c r="A208" s="181" t="s">
        <v>121</v>
      </c>
      <c r="B208" s="182">
        <f>SUM(B206)</f>
        <v>15000</v>
      </c>
      <c r="C208" s="182">
        <f>SUM(C206)</f>
        <v>9371.29</v>
      </c>
      <c r="D208" s="182">
        <f>B208-C208</f>
        <v>5628.709999999999</v>
      </c>
      <c r="E208" s="183">
        <f>C208/B208*100</f>
        <v>62.47526666666667</v>
      </c>
      <c r="F208" s="182">
        <f>SUM(F206)</f>
        <v>8668.3</v>
      </c>
    </row>
    <row r="209" spans="1:12" s="2" customFormat="1" ht="34.5" customHeight="1">
      <c r="A209" s="62" t="s">
        <v>39</v>
      </c>
      <c r="B209" s="95">
        <v>0</v>
      </c>
      <c r="C209" s="95">
        <v>0</v>
      </c>
      <c r="D209" s="23">
        <f>B209-C209</f>
        <v>0</v>
      </c>
      <c r="E209" s="35"/>
      <c r="F209" s="23">
        <v>379</v>
      </c>
      <c r="G209" s="279"/>
      <c r="H209" s="63"/>
      <c r="I209" s="63"/>
      <c r="J209" s="63"/>
      <c r="K209" s="63"/>
      <c r="L209" s="99"/>
    </row>
    <row r="210" spans="1:12" s="330" customFormat="1" ht="30" customHeight="1">
      <c r="A210" s="169" t="s">
        <v>98</v>
      </c>
      <c r="B210" s="166">
        <f>B209</f>
        <v>0</v>
      </c>
      <c r="C210" s="166">
        <f>C209</f>
        <v>0</v>
      </c>
      <c r="D210" s="167">
        <f>B210-C210</f>
        <v>0</v>
      </c>
      <c r="E210" s="168"/>
      <c r="F210" s="167">
        <f>F209</f>
        <v>379</v>
      </c>
      <c r="G210" s="279"/>
      <c r="H210" s="63"/>
      <c r="I210" s="63"/>
      <c r="J210" s="63"/>
      <c r="K210" s="63"/>
      <c r="L210" s="99"/>
    </row>
    <row r="211" spans="1:12" s="220" customFormat="1" ht="33" customHeight="1">
      <c r="A211" s="195" t="s">
        <v>40</v>
      </c>
      <c r="B211" s="288">
        <f>SUM(B205,B210,B208)</f>
        <v>15000</v>
      </c>
      <c r="C211" s="288">
        <f>SUM(C205,C210,C208)</f>
        <v>9371.29</v>
      </c>
      <c r="D211" s="288">
        <f>B211-C211</f>
        <v>5628.709999999999</v>
      </c>
      <c r="E211" s="289">
        <f>C211/B211*100</f>
        <v>62.47526666666667</v>
      </c>
      <c r="F211" s="296">
        <f>SUM(F205,F210,F208)</f>
        <v>14088.259999999998</v>
      </c>
      <c r="G211" s="279"/>
      <c r="H211" s="63"/>
      <c r="I211" s="63"/>
      <c r="J211" s="63"/>
      <c r="K211" s="63"/>
      <c r="L211" s="99"/>
    </row>
    <row r="212" spans="1:12" s="2" customFormat="1" ht="34.5" customHeight="1">
      <c r="A212" s="29" t="s">
        <v>41</v>
      </c>
      <c r="B212" s="19"/>
      <c r="C212" s="19"/>
      <c r="D212" s="14"/>
      <c r="E212" s="15"/>
      <c r="F212" s="14"/>
      <c r="G212" s="279"/>
      <c r="H212" s="63"/>
      <c r="I212" s="63"/>
      <c r="J212" s="63"/>
      <c r="K212" s="63"/>
      <c r="L212" s="99"/>
    </row>
    <row r="213" spans="1:12" s="89" customFormat="1" ht="27.75" customHeight="1">
      <c r="A213" s="20" t="s">
        <v>42</v>
      </c>
      <c r="B213" s="60">
        <v>12000</v>
      </c>
      <c r="C213" s="60">
        <f>SUM(C214:C215)</f>
        <v>8716.2</v>
      </c>
      <c r="D213" s="11">
        <f>B213-C213</f>
        <v>3283.7999999999993</v>
      </c>
      <c r="E213" s="12">
        <f>C213/B213*100</f>
        <v>72.635</v>
      </c>
      <c r="F213" s="11">
        <v>11737.02</v>
      </c>
      <c r="G213" s="279"/>
      <c r="H213" s="63"/>
      <c r="I213" s="63"/>
      <c r="J213" s="63"/>
      <c r="K213" s="63"/>
      <c r="L213" s="99"/>
    </row>
    <row r="214" spans="1:12" s="89" customFormat="1" ht="17.25" customHeight="1">
      <c r="A214" s="78" t="s">
        <v>537</v>
      </c>
      <c r="B214" s="49"/>
      <c r="C214" s="49">
        <v>2495.46</v>
      </c>
      <c r="D214" s="48"/>
      <c r="E214" s="50"/>
      <c r="F214" s="48"/>
      <c r="G214" s="282"/>
      <c r="H214" s="79"/>
      <c r="I214" s="79"/>
      <c r="J214" s="79"/>
      <c r="K214" s="79"/>
      <c r="L214" s="99"/>
    </row>
    <row r="215" spans="1:12" s="89" customFormat="1" ht="17.25" customHeight="1">
      <c r="A215" s="78" t="s">
        <v>538</v>
      </c>
      <c r="B215" s="49"/>
      <c r="C215" s="49">
        <v>6220.74</v>
      </c>
      <c r="D215" s="48"/>
      <c r="E215" s="50"/>
      <c r="F215" s="48"/>
      <c r="G215" s="282"/>
      <c r="H215" s="79"/>
      <c r="I215" s="79"/>
      <c r="J215" s="79"/>
      <c r="K215" s="79"/>
      <c r="L215" s="99"/>
    </row>
    <row r="216" spans="1:12" s="331" customFormat="1" ht="31.5" customHeight="1">
      <c r="A216" s="123" t="s">
        <v>102</v>
      </c>
      <c r="B216" s="166">
        <f>B213</f>
        <v>12000</v>
      </c>
      <c r="C216" s="166">
        <f>C213</f>
        <v>8716.2</v>
      </c>
      <c r="D216" s="167">
        <f>B216-C216</f>
        <v>3283.7999999999993</v>
      </c>
      <c r="E216" s="168">
        <f>C216/B216*100</f>
        <v>72.635</v>
      </c>
      <c r="F216" s="167">
        <f>F213</f>
        <v>11737.02</v>
      </c>
      <c r="G216" s="279"/>
      <c r="H216" s="63"/>
      <c r="I216" s="63"/>
      <c r="J216" s="63"/>
      <c r="K216" s="63"/>
      <c r="L216" s="64"/>
    </row>
    <row r="217" spans="1:12" s="89" customFormat="1" ht="27.75" customHeight="1">
      <c r="A217" s="20" t="s">
        <v>43</v>
      </c>
      <c r="B217" s="11">
        <v>34000</v>
      </c>
      <c r="C217" s="11">
        <f>SUM(C218)</f>
        <v>33457.26</v>
      </c>
      <c r="D217" s="11">
        <f>B217-C217</f>
        <v>542.739999999998</v>
      </c>
      <c r="E217" s="12">
        <f>C217/B217*100</f>
        <v>98.40370588235294</v>
      </c>
      <c r="F217" s="11">
        <v>50239.48</v>
      </c>
      <c r="G217" s="284"/>
      <c r="H217" s="101"/>
      <c r="I217" s="101"/>
      <c r="J217" s="101"/>
      <c r="K217" s="101"/>
      <c r="L217" s="99"/>
    </row>
    <row r="218" spans="1:12" s="89" customFormat="1" ht="18.75" customHeight="1">
      <c r="A218" s="52" t="s">
        <v>750</v>
      </c>
      <c r="B218" s="315"/>
      <c r="C218" s="53">
        <v>33457.26</v>
      </c>
      <c r="D218" s="315"/>
      <c r="E218" s="316"/>
      <c r="F218" s="315"/>
      <c r="G218" s="284"/>
      <c r="H218" s="101"/>
      <c r="I218" s="101"/>
      <c r="J218" s="101"/>
      <c r="K218" s="101"/>
      <c r="L218" s="99"/>
    </row>
    <row r="219" spans="1:12" s="125" customFormat="1" ht="25.5" customHeight="1">
      <c r="A219" s="169" t="s">
        <v>103</v>
      </c>
      <c r="B219" s="167">
        <f>B217</f>
        <v>34000</v>
      </c>
      <c r="C219" s="167">
        <f>C217</f>
        <v>33457.26</v>
      </c>
      <c r="D219" s="167">
        <f>B219-C219</f>
        <v>542.739999999998</v>
      </c>
      <c r="E219" s="168">
        <f>C219/B219*100</f>
        <v>98.40370588235294</v>
      </c>
      <c r="F219" s="167">
        <f>F217</f>
        <v>50239.48</v>
      </c>
      <c r="G219" s="279"/>
      <c r="H219" s="63"/>
      <c r="I219" s="63"/>
      <c r="J219" s="63"/>
      <c r="K219" s="63"/>
      <c r="L219" s="152"/>
    </row>
    <row r="220" spans="1:12" s="332" customFormat="1" ht="33.75" customHeight="1">
      <c r="A220" s="195" t="s">
        <v>44</v>
      </c>
      <c r="B220" s="288">
        <f>SUM(B216,B219)</f>
        <v>46000</v>
      </c>
      <c r="C220" s="288">
        <f>SUM(C216,C219)</f>
        <v>42173.46000000001</v>
      </c>
      <c r="D220" s="288">
        <f>B220-C220</f>
        <v>3826.5399999999936</v>
      </c>
      <c r="E220" s="289">
        <f>C220/B220*100</f>
        <v>91.6814347826087</v>
      </c>
      <c r="F220" s="296">
        <f>SUM(F216,F219)</f>
        <v>61976.5</v>
      </c>
      <c r="G220" s="281"/>
      <c r="H220" s="64"/>
      <c r="I220" s="64"/>
      <c r="J220" s="64"/>
      <c r="K220" s="64"/>
      <c r="L220" s="99"/>
    </row>
    <row r="221" spans="1:12" s="89" customFormat="1" ht="36" customHeight="1">
      <c r="A221" s="86" t="s">
        <v>56</v>
      </c>
      <c r="B221" s="95"/>
      <c r="C221" s="95"/>
      <c r="D221" s="23"/>
      <c r="E221" s="35"/>
      <c r="F221" s="23"/>
      <c r="G221" s="279"/>
      <c r="H221" s="63"/>
      <c r="I221" s="63"/>
      <c r="J221" s="63"/>
      <c r="K221" s="63"/>
      <c r="L221" s="99"/>
    </row>
    <row r="222" spans="1:12" s="89" customFormat="1" ht="27" customHeight="1">
      <c r="A222" s="33" t="s">
        <v>32</v>
      </c>
      <c r="B222" s="94">
        <v>0</v>
      </c>
      <c r="C222" s="94">
        <v>0</v>
      </c>
      <c r="D222" s="11">
        <f>B222-C222</f>
        <v>0</v>
      </c>
      <c r="E222" s="12"/>
      <c r="F222" s="11">
        <v>242568.69</v>
      </c>
      <c r="G222" s="282"/>
      <c r="H222" s="79"/>
      <c r="I222" s="79"/>
      <c r="J222" s="79"/>
      <c r="K222" s="79"/>
      <c r="L222" s="99"/>
    </row>
    <row r="223" spans="1:12" s="128" customFormat="1" ht="25.5" customHeight="1">
      <c r="A223" s="169" t="s">
        <v>101</v>
      </c>
      <c r="B223" s="166">
        <f>B222</f>
        <v>0</v>
      </c>
      <c r="C223" s="166">
        <f>C222</f>
        <v>0</v>
      </c>
      <c r="D223" s="219">
        <f>B223-C223</f>
        <v>0</v>
      </c>
      <c r="E223" s="168"/>
      <c r="F223" s="167">
        <f>F222</f>
        <v>242568.69</v>
      </c>
      <c r="G223" s="88"/>
      <c r="H223" s="88"/>
      <c r="I223" s="88"/>
      <c r="J223" s="88"/>
      <c r="K223" s="88"/>
      <c r="L223" s="99"/>
    </row>
    <row r="224" spans="1:12" s="332" customFormat="1" ht="30.75" customHeight="1">
      <c r="A224" s="199" t="s">
        <v>49</v>
      </c>
      <c r="B224" s="197">
        <f>SUM(B223)</f>
        <v>0</v>
      </c>
      <c r="C224" s="197">
        <f>SUM(C223)</f>
        <v>0</v>
      </c>
      <c r="D224" s="197">
        <f>B224-C224</f>
        <v>0</v>
      </c>
      <c r="E224" s="198"/>
      <c r="F224" s="197">
        <f>SUM(F223)</f>
        <v>242568.69</v>
      </c>
      <c r="G224" s="152"/>
      <c r="H224" s="152"/>
      <c r="I224" s="152"/>
      <c r="J224" s="152"/>
      <c r="K224" s="152"/>
      <c r="L224" s="99"/>
    </row>
    <row r="225" spans="1:12" s="89" customFormat="1" ht="32.25" customHeight="1">
      <c r="A225" s="33" t="s">
        <v>57</v>
      </c>
      <c r="B225" s="94"/>
      <c r="C225" s="94"/>
      <c r="D225" s="21"/>
      <c r="E225" s="32"/>
      <c r="F225" s="21"/>
      <c r="G225" s="34"/>
      <c r="H225" s="34"/>
      <c r="I225" s="34"/>
      <c r="J225" s="34"/>
      <c r="K225" s="34"/>
      <c r="L225" s="99"/>
    </row>
    <row r="226" spans="1:12" s="89" customFormat="1" ht="27.75" customHeight="1">
      <c r="A226" s="33" t="s">
        <v>27</v>
      </c>
      <c r="B226" s="94">
        <v>480000</v>
      </c>
      <c r="C226" s="94">
        <v>383271.63</v>
      </c>
      <c r="D226" s="11">
        <f>B226-C226</f>
        <v>96728.37</v>
      </c>
      <c r="E226" s="12">
        <f>C226/B226*100</f>
        <v>79.84825625</v>
      </c>
      <c r="F226" s="11">
        <v>473956.39</v>
      </c>
      <c r="G226" s="99"/>
      <c r="H226" s="99"/>
      <c r="I226" s="99"/>
      <c r="J226" s="99"/>
      <c r="K226" s="99"/>
      <c r="L226" s="99"/>
    </row>
    <row r="227" spans="1:12" s="128" customFormat="1" ht="25.5" customHeight="1">
      <c r="A227" s="129" t="s">
        <v>98</v>
      </c>
      <c r="B227" s="108">
        <f>SUM(B226)</f>
        <v>480000</v>
      </c>
      <c r="C227" s="108">
        <f>SUM(C226)</f>
        <v>383271.63</v>
      </c>
      <c r="D227" s="109">
        <f>B227-C227</f>
        <v>96728.37</v>
      </c>
      <c r="E227" s="110">
        <f>C227/B227*100</f>
        <v>79.84825625</v>
      </c>
      <c r="F227" s="109">
        <f>F226</f>
        <v>473956.39</v>
      </c>
      <c r="G227" s="99"/>
      <c r="H227" s="99"/>
      <c r="I227" s="99"/>
      <c r="J227" s="99"/>
      <c r="K227" s="99"/>
      <c r="L227" s="99"/>
    </row>
    <row r="228" spans="1:12" s="332" customFormat="1" ht="29.25" customHeight="1">
      <c r="A228" s="195" t="s">
        <v>50</v>
      </c>
      <c r="B228" s="196">
        <f>B227</f>
        <v>480000</v>
      </c>
      <c r="C228" s="196">
        <f>C227</f>
        <v>383271.63</v>
      </c>
      <c r="D228" s="197">
        <f>B228-C228</f>
        <v>96728.37</v>
      </c>
      <c r="E228" s="198">
        <f>C228/B228*100</f>
        <v>79.84825625</v>
      </c>
      <c r="F228" s="197">
        <f>F227</f>
        <v>473956.39</v>
      </c>
      <c r="G228" s="99"/>
      <c r="H228" s="99"/>
      <c r="I228" s="99"/>
      <c r="J228" s="99"/>
      <c r="K228" s="99"/>
      <c r="L228" s="99"/>
    </row>
    <row r="229" spans="1:12" s="89" customFormat="1" ht="37.5" customHeight="1">
      <c r="A229" s="33" t="s">
        <v>70</v>
      </c>
      <c r="B229" s="94"/>
      <c r="C229" s="94"/>
      <c r="D229" s="21"/>
      <c r="E229" s="32"/>
      <c r="F229" s="21"/>
      <c r="G229" s="99"/>
      <c r="H229" s="99"/>
      <c r="I229" s="99"/>
      <c r="J229" s="99"/>
      <c r="K229" s="99"/>
      <c r="L229" s="99"/>
    </row>
    <row r="230" spans="1:11" s="142" customFormat="1" ht="27" customHeight="1">
      <c r="A230" s="31" t="s">
        <v>81</v>
      </c>
      <c r="B230" s="21">
        <v>0</v>
      </c>
      <c r="C230" s="94">
        <v>0</v>
      </c>
      <c r="D230" s="21">
        <f>B230-C230</f>
        <v>0</v>
      </c>
      <c r="E230" s="32"/>
      <c r="F230" s="21">
        <v>37971.57</v>
      </c>
      <c r="G230" s="88"/>
      <c r="H230" s="88"/>
      <c r="I230" s="88"/>
      <c r="J230" s="88"/>
      <c r="K230" s="88"/>
    </row>
    <row r="231" spans="1:11" s="142" customFormat="1" ht="27" customHeight="1">
      <c r="A231" s="31" t="s">
        <v>77</v>
      </c>
      <c r="B231" s="21">
        <v>0</v>
      </c>
      <c r="C231" s="94">
        <v>0</v>
      </c>
      <c r="D231" s="21">
        <f>B231-C231</f>
        <v>0</v>
      </c>
      <c r="E231" s="32"/>
      <c r="F231" s="21">
        <v>302097.63</v>
      </c>
      <c r="G231" s="88"/>
      <c r="H231" s="88"/>
      <c r="I231" s="88"/>
      <c r="J231" s="88"/>
      <c r="K231" s="88"/>
    </row>
    <row r="232" spans="1:12" s="128" customFormat="1" ht="25.5" customHeight="1">
      <c r="A232" s="174" t="s">
        <v>101</v>
      </c>
      <c r="B232" s="166">
        <f>SUM(B230,B231)</f>
        <v>0</v>
      </c>
      <c r="C232" s="166">
        <f>SUM(C230,C231)</f>
        <v>0</v>
      </c>
      <c r="D232" s="167">
        <f>B232-C232</f>
        <v>0</v>
      </c>
      <c r="E232" s="168"/>
      <c r="F232" s="167">
        <f>SUM(F230:F231)</f>
        <v>340069.2</v>
      </c>
      <c r="G232" s="88"/>
      <c r="H232" s="88"/>
      <c r="I232" s="88"/>
      <c r="J232" s="88"/>
      <c r="K232" s="88"/>
      <c r="L232" s="142"/>
    </row>
    <row r="233" spans="1:12" s="332" customFormat="1" ht="30" customHeight="1">
      <c r="A233" s="195" t="s">
        <v>51</v>
      </c>
      <c r="B233" s="196">
        <f>SUM(B232)</f>
        <v>0</v>
      </c>
      <c r="C233" s="196">
        <f>SUM(C232)</f>
        <v>0</v>
      </c>
      <c r="D233" s="197">
        <f>B233-C233</f>
        <v>0</v>
      </c>
      <c r="E233" s="198"/>
      <c r="F233" s="197">
        <f>SUM(F232)</f>
        <v>340069.2</v>
      </c>
      <c r="G233" s="88"/>
      <c r="H233" s="88"/>
      <c r="I233" s="88"/>
      <c r="J233" s="88"/>
      <c r="K233" s="88"/>
      <c r="L233" s="142"/>
    </row>
    <row r="234" spans="1:12" s="89" customFormat="1" ht="38.25" customHeight="1">
      <c r="A234" s="33" t="s">
        <v>68</v>
      </c>
      <c r="B234" s="94"/>
      <c r="C234" s="94"/>
      <c r="D234" s="21"/>
      <c r="E234" s="32"/>
      <c r="F234" s="21"/>
      <c r="G234" s="99"/>
      <c r="H234" s="99"/>
      <c r="I234" s="99"/>
      <c r="J234" s="99"/>
      <c r="K234" s="99"/>
      <c r="L234" s="142"/>
    </row>
    <row r="235" spans="1:12" s="89" customFormat="1" ht="27.75" customHeight="1">
      <c r="A235" s="62" t="s">
        <v>19</v>
      </c>
      <c r="B235" s="95">
        <v>10000</v>
      </c>
      <c r="C235" s="95">
        <v>0</v>
      </c>
      <c r="D235" s="14">
        <f>B235-C235</f>
        <v>10000</v>
      </c>
      <c r="E235" s="15">
        <f>C235/B235*100</f>
        <v>0</v>
      </c>
      <c r="F235" s="14">
        <v>0</v>
      </c>
      <c r="G235" s="99"/>
      <c r="H235" s="99"/>
      <c r="I235" s="99"/>
      <c r="J235" s="99"/>
      <c r="K235" s="99"/>
      <c r="L235" s="142"/>
    </row>
    <row r="236" spans="1:12" s="89" customFormat="1" ht="27.75" customHeight="1">
      <c r="A236" s="31" t="s">
        <v>20</v>
      </c>
      <c r="B236" s="94">
        <v>10000</v>
      </c>
      <c r="C236" s="94">
        <f>SUM(C237:C238)</f>
        <v>4875</v>
      </c>
      <c r="D236" s="11">
        <f>B236-C236</f>
        <v>5125</v>
      </c>
      <c r="E236" s="12">
        <f>C236/B236*100</f>
        <v>48.75</v>
      </c>
      <c r="F236" s="11">
        <v>6900.3</v>
      </c>
      <c r="G236" s="99"/>
      <c r="H236" s="99"/>
      <c r="I236" s="99"/>
      <c r="J236" s="99"/>
      <c r="K236" s="99"/>
      <c r="L236" s="142"/>
    </row>
    <row r="237" spans="1:12" s="89" customFormat="1" ht="19.5" customHeight="1">
      <c r="A237" s="73" t="s">
        <v>751</v>
      </c>
      <c r="B237" s="92"/>
      <c r="C237" s="92">
        <v>4875</v>
      </c>
      <c r="D237" s="48"/>
      <c r="E237" s="50"/>
      <c r="F237" s="48"/>
      <c r="G237" s="99"/>
      <c r="H237" s="99"/>
      <c r="I237" s="99"/>
      <c r="J237" s="99"/>
      <c r="K237" s="99"/>
      <c r="L237" s="142"/>
    </row>
    <row r="238" spans="1:12" s="89" customFormat="1" ht="19.5" customHeight="1">
      <c r="A238" s="73" t="s">
        <v>752</v>
      </c>
      <c r="B238" s="92"/>
      <c r="C238" s="92"/>
      <c r="D238" s="48"/>
      <c r="E238" s="50"/>
      <c r="F238" s="48"/>
      <c r="G238" s="99"/>
      <c r="H238" s="99"/>
      <c r="I238" s="99"/>
      <c r="J238" s="99"/>
      <c r="K238" s="99"/>
      <c r="L238" s="142"/>
    </row>
    <row r="239" spans="1:12" s="89" customFormat="1" ht="27.75" customHeight="1">
      <c r="A239" s="31" t="s">
        <v>22</v>
      </c>
      <c r="B239" s="94">
        <v>20000</v>
      </c>
      <c r="C239" s="94">
        <f>SUM(C241:C243)</f>
        <v>13741.34</v>
      </c>
      <c r="D239" s="11">
        <f>B239-C239</f>
        <v>6258.66</v>
      </c>
      <c r="E239" s="12">
        <f>C239/B239*100</f>
        <v>68.7067</v>
      </c>
      <c r="F239" s="11">
        <v>29986.27</v>
      </c>
      <c r="G239" s="99"/>
      <c r="H239" s="99"/>
      <c r="I239" s="99"/>
      <c r="J239" s="99"/>
      <c r="K239" s="99"/>
      <c r="L239" s="142"/>
    </row>
    <row r="240" spans="1:12" s="89" customFormat="1" ht="19.5" customHeight="1">
      <c r="A240" s="73" t="s">
        <v>753</v>
      </c>
      <c r="B240" s="91"/>
      <c r="C240" s="91"/>
      <c r="D240" s="16"/>
      <c r="E240" s="17"/>
      <c r="F240" s="16"/>
      <c r="G240" s="99"/>
      <c r="H240" s="99"/>
      <c r="I240" s="99"/>
      <c r="J240" s="99"/>
      <c r="K240" s="99"/>
      <c r="L240" s="142"/>
    </row>
    <row r="241" spans="1:12" s="89" customFormat="1" ht="19.5" customHeight="1">
      <c r="A241" s="73" t="s">
        <v>754</v>
      </c>
      <c r="B241" s="91"/>
      <c r="C241" s="92">
        <v>6553.25</v>
      </c>
      <c r="D241" s="16"/>
      <c r="E241" s="17"/>
      <c r="F241" s="16"/>
      <c r="G241" s="99"/>
      <c r="H241" s="99"/>
      <c r="I241" s="99"/>
      <c r="J241" s="99"/>
      <c r="K241" s="99"/>
      <c r="L241" s="142"/>
    </row>
    <row r="242" spans="1:12" s="89" customFormat="1" ht="19.5" customHeight="1">
      <c r="A242" s="73" t="s">
        <v>111</v>
      </c>
      <c r="B242" s="92"/>
      <c r="C242" s="92"/>
      <c r="D242" s="48"/>
      <c r="E242" s="50"/>
      <c r="F242" s="48"/>
      <c r="G242" s="99"/>
      <c r="H242" s="99"/>
      <c r="I242" s="99"/>
      <c r="J242" s="99"/>
      <c r="K242" s="99"/>
      <c r="L242" s="142"/>
    </row>
    <row r="243" spans="1:12" s="89" customFormat="1" ht="19.5" customHeight="1">
      <c r="A243" s="47" t="s">
        <v>660</v>
      </c>
      <c r="B243" s="93"/>
      <c r="C243" s="93">
        <v>7188.09</v>
      </c>
      <c r="D243" s="53"/>
      <c r="E243" s="54"/>
      <c r="F243" s="53"/>
      <c r="G243" s="99"/>
      <c r="H243" s="99"/>
      <c r="I243" s="99"/>
      <c r="J243" s="99"/>
      <c r="K243" s="99"/>
      <c r="L243" s="142"/>
    </row>
    <row r="244" spans="1:12" s="89" customFormat="1" ht="27.75" customHeight="1">
      <c r="A244" s="31" t="s">
        <v>24</v>
      </c>
      <c r="B244" s="94">
        <v>10000</v>
      </c>
      <c r="C244" s="94">
        <f>SUM(C245:C246)</f>
        <v>9987.5</v>
      </c>
      <c r="D244" s="11">
        <f>B244-C244</f>
        <v>12.5</v>
      </c>
      <c r="E244" s="12">
        <f>C244/B244*100</f>
        <v>99.875</v>
      </c>
      <c r="F244" s="11">
        <v>7922.73</v>
      </c>
      <c r="G244" s="99"/>
      <c r="H244" s="99"/>
      <c r="I244" s="99"/>
      <c r="J244" s="99"/>
      <c r="K244" s="99"/>
      <c r="L244" s="142"/>
    </row>
    <row r="245" spans="1:12" s="89" customFormat="1" ht="19.5" customHeight="1">
      <c r="A245" s="73" t="s">
        <v>700</v>
      </c>
      <c r="B245" s="92"/>
      <c r="C245" s="92">
        <v>1787.5</v>
      </c>
      <c r="D245" s="48"/>
      <c r="E245" s="50"/>
      <c r="F245" s="48"/>
      <c r="G245" s="99"/>
      <c r="H245" s="99"/>
      <c r="I245" s="99"/>
      <c r="J245" s="99"/>
      <c r="K245" s="99"/>
      <c r="L245" s="142"/>
    </row>
    <row r="246" spans="1:12" s="89" customFormat="1" ht="19.5" customHeight="1">
      <c r="A246" s="73" t="s">
        <v>755</v>
      </c>
      <c r="B246" s="92"/>
      <c r="C246" s="92">
        <v>8200</v>
      </c>
      <c r="D246" s="48"/>
      <c r="E246" s="50"/>
      <c r="F246" s="48"/>
      <c r="G246" s="99"/>
      <c r="H246" s="99"/>
      <c r="I246" s="99"/>
      <c r="J246" s="99"/>
      <c r="K246" s="99"/>
      <c r="L246" s="142"/>
    </row>
    <row r="247" spans="1:12" s="89" customFormat="1" ht="19.5" customHeight="1">
      <c r="A247" s="47" t="s">
        <v>756</v>
      </c>
      <c r="B247" s="93"/>
      <c r="C247" s="93"/>
      <c r="D247" s="53"/>
      <c r="E247" s="54"/>
      <c r="F247" s="53"/>
      <c r="G247" s="99"/>
      <c r="H247" s="99"/>
      <c r="I247" s="99"/>
      <c r="J247" s="99"/>
      <c r="K247" s="99"/>
      <c r="L247" s="142"/>
    </row>
    <row r="248" spans="1:83" s="128" customFormat="1" ht="30" customHeight="1">
      <c r="A248" s="333" t="s">
        <v>97</v>
      </c>
      <c r="B248" s="117">
        <f>SUM(B235,B236,B239,B244)</f>
        <v>50000</v>
      </c>
      <c r="C248" s="117">
        <f>SUM(C235,C236,C239,C244)</f>
        <v>28603.84</v>
      </c>
      <c r="D248" s="118">
        <f>B248-C248</f>
        <v>21396.16</v>
      </c>
      <c r="E248" s="122">
        <f>C248/B248*100</f>
        <v>57.20768</v>
      </c>
      <c r="F248" s="118">
        <f>SUM(F235:F244)</f>
        <v>44809.3</v>
      </c>
      <c r="G248" s="99"/>
      <c r="H248" s="99"/>
      <c r="I248" s="99"/>
      <c r="J248" s="99"/>
      <c r="K248" s="99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Q248" s="142"/>
      <c r="AR248" s="142"/>
      <c r="AS248" s="142"/>
      <c r="AT248" s="142"/>
      <c r="AU248" s="142"/>
      <c r="AV248" s="142"/>
      <c r="AW248" s="142"/>
      <c r="AX248" s="142"/>
      <c r="AY248" s="142"/>
      <c r="AZ248" s="142"/>
      <c r="BA248" s="142"/>
      <c r="BB248" s="142"/>
      <c r="BC248" s="142"/>
      <c r="BD248" s="142"/>
      <c r="BE248" s="142"/>
      <c r="BF248" s="142"/>
      <c r="BG248" s="142"/>
      <c r="BH248" s="142"/>
      <c r="BI248" s="142"/>
      <c r="BJ248" s="142"/>
      <c r="BK248" s="142"/>
      <c r="BL248" s="142"/>
      <c r="BM248" s="142"/>
      <c r="BN248" s="142"/>
      <c r="BO248" s="142"/>
      <c r="BP248" s="142"/>
      <c r="BQ248" s="142"/>
      <c r="BR248" s="142"/>
      <c r="BS248" s="142"/>
      <c r="BT248" s="142"/>
      <c r="BU248" s="142"/>
      <c r="BV248" s="142"/>
      <c r="BW248" s="142"/>
      <c r="BX248" s="142"/>
      <c r="BY248" s="142"/>
      <c r="BZ248" s="142"/>
      <c r="CA248" s="142"/>
      <c r="CB248" s="142"/>
      <c r="CC248" s="142"/>
      <c r="CD248" s="142"/>
      <c r="CE248" s="142"/>
    </row>
    <row r="249" spans="1:83" s="220" customFormat="1" ht="30.75" customHeight="1">
      <c r="A249" s="199" t="s">
        <v>59</v>
      </c>
      <c r="B249" s="197">
        <f>SUM(B248)</f>
        <v>50000</v>
      </c>
      <c r="C249" s="197">
        <f>SUM(C248)</f>
        <v>28603.84</v>
      </c>
      <c r="D249" s="197">
        <f>B249-C249</f>
        <v>21396.16</v>
      </c>
      <c r="E249" s="198">
        <f>C249/B249*100</f>
        <v>57.20768</v>
      </c>
      <c r="F249" s="197">
        <f>SUM(F248)</f>
        <v>44809.3</v>
      </c>
      <c r="G249" s="99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  <c r="BB249" s="99"/>
      <c r="BC249" s="99"/>
      <c r="BD249" s="99"/>
      <c r="BE249" s="99"/>
      <c r="BF249" s="99"/>
      <c r="BG249" s="99"/>
      <c r="BH249" s="99"/>
      <c r="BI249" s="99"/>
      <c r="BJ249" s="99"/>
      <c r="BK249" s="99"/>
      <c r="BL249" s="99"/>
      <c r="BM249" s="99"/>
      <c r="BN249" s="99"/>
      <c r="BO249" s="99"/>
      <c r="BP249" s="99"/>
      <c r="BQ249" s="99"/>
      <c r="BR249" s="99"/>
      <c r="BS249" s="99"/>
      <c r="BT249" s="99"/>
      <c r="BU249" s="99"/>
      <c r="BV249" s="99"/>
      <c r="BW249" s="99"/>
      <c r="BX249" s="99"/>
      <c r="BY249" s="99"/>
      <c r="BZ249" s="99"/>
      <c r="CA249" s="99"/>
      <c r="CB249" s="99"/>
      <c r="CC249" s="99"/>
      <c r="CD249" s="99"/>
      <c r="CE249" s="99"/>
    </row>
    <row r="250" spans="1:83" s="140" customFormat="1" ht="45" customHeight="1">
      <c r="A250" s="62" t="s">
        <v>563</v>
      </c>
      <c r="B250" s="95"/>
      <c r="C250" s="95"/>
      <c r="D250" s="187"/>
      <c r="E250" s="15"/>
      <c r="F250" s="251"/>
      <c r="G250" s="34"/>
      <c r="H250" s="34"/>
      <c r="I250" s="34"/>
      <c r="J250" s="34"/>
      <c r="K250" s="34"/>
      <c r="L250" s="34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  <c r="BZ250" s="88"/>
      <c r="CA250" s="88"/>
      <c r="CB250" s="88"/>
      <c r="CC250" s="88"/>
      <c r="CD250" s="88"/>
      <c r="CE250" s="88"/>
    </row>
    <row r="251" spans="1:83" s="145" customFormat="1" ht="28.5" customHeight="1">
      <c r="A251" s="62" t="s">
        <v>19</v>
      </c>
      <c r="B251" s="23">
        <v>0</v>
      </c>
      <c r="C251" s="23">
        <v>0</v>
      </c>
      <c r="D251" s="23">
        <f aca="true" t="shared" si="0" ref="D251:D257">B251-C251</f>
        <v>0</v>
      </c>
      <c r="E251" s="35"/>
      <c r="F251" s="23">
        <v>1968</v>
      </c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157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  <c r="AX251" s="158"/>
      <c r="AY251" s="158"/>
      <c r="AZ251" s="158"/>
      <c r="BA251" s="158"/>
      <c r="BB251" s="158"/>
      <c r="BC251" s="158"/>
      <c r="BD251" s="158"/>
      <c r="BE251" s="158"/>
      <c r="BF251" s="158"/>
      <c r="BG251" s="158"/>
      <c r="BH251" s="158"/>
      <c r="BI251" s="158"/>
      <c r="BJ251" s="158"/>
      <c r="BK251" s="158"/>
      <c r="BL251" s="158"/>
      <c r="BM251" s="158"/>
      <c r="BN251" s="158"/>
      <c r="BO251" s="158"/>
      <c r="BP251" s="158"/>
      <c r="BQ251" s="158"/>
      <c r="BR251" s="158"/>
      <c r="BS251" s="158"/>
      <c r="BT251" s="158"/>
      <c r="BU251" s="158"/>
      <c r="BV251" s="158"/>
      <c r="BW251" s="158"/>
      <c r="BX251" s="158"/>
      <c r="BY251" s="158"/>
      <c r="BZ251" s="158"/>
      <c r="CA251" s="158"/>
      <c r="CB251" s="158"/>
      <c r="CC251" s="158"/>
      <c r="CD251" s="158"/>
      <c r="CE251" s="158"/>
    </row>
    <row r="252" spans="1:83" s="145" customFormat="1" ht="28.5" customHeight="1">
      <c r="A252" s="62" t="s">
        <v>20</v>
      </c>
      <c r="B252" s="23">
        <v>0</v>
      </c>
      <c r="C252" s="23">
        <v>0</v>
      </c>
      <c r="D252" s="23">
        <f t="shared" si="0"/>
        <v>0</v>
      </c>
      <c r="E252" s="35"/>
      <c r="F252" s="23">
        <v>15129</v>
      </c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157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  <c r="AN252" s="158"/>
      <c r="AO252" s="158"/>
      <c r="AP252" s="158"/>
      <c r="AQ252" s="158"/>
      <c r="AR252" s="158"/>
      <c r="AS252" s="158"/>
      <c r="AT252" s="158"/>
      <c r="AU252" s="158"/>
      <c r="AV252" s="158"/>
      <c r="AW252" s="158"/>
      <c r="AX252" s="158"/>
      <c r="AY252" s="158"/>
      <c r="AZ252" s="158"/>
      <c r="BA252" s="158"/>
      <c r="BB252" s="158"/>
      <c r="BC252" s="158"/>
      <c r="BD252" s="158"/>
      <c r="BE252" s="158"/>
      <c r="BF252" s="158"/>
      <c r="BG252" s="158"/>
      <c r="BH252" s="158"/>
      <c r="BI252" s="158"/>
      <c r="BJ252" s="158"/>
      <c r="BK252" s="158"/>
      <c r="BL252" s="158"/>
      <c r="BM252" s="158"/>
      <c r="BN252" s="158"/>
      <c r="BO252" s="158"/>
      <c r="BP252" s="158"/>
      <c r="BQ252" s="158"/>
      <c r="BR252" s="158"/>
      <c r="BS252" s="158"/>
      <c r="BT252" s="158"/>
      <c r="BU252" s="158"/>
      <c r="BV252" s="158"/>
      <c r="BW252" s="158"/>
      <c r="BX252" s="158"/>
      <c r="BY252" s="158"/>
      <c r="BZ252" s="158"/>
      <c r="CA252" s="158"/>
      <c r="CB252" s="158"/>
      <c r="CC252" s="158"/>
      <c r="CD252" s="158"/>
      <c r="CE252" s="158"/>
    </row>
    <row r="253" spans="1:83" s="145" customFormat="1" ht="28.5" customHeight="1">
      <c r="A253" s="62" t="s">
        <v>22</v>
      </c>
      <c r="B253" s="23">
        <v>0</v>
      </c>
      <c r="C253" s="23">
        <v>0</v>
      </c>
      <c r="D253" s="23">
        <f t="shared" si="0"/>
        <v>0</v>
      </c>
      <c r="E253" s="35"/>
      <c r="F253" s="23">
        <v>4860.06</v>
      </c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157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  <c r="AN253" s="158"/>
      <c r="AO253" s="158"/>
      <c r="AP253" s="158"/>
      <c r="AQ253" s="158"/>
      <c r="AR253" s="158"/>
      <c r="AS253" s="158"/>
      <c r="AT253" s="158"/>
      <c r="AU253" s="158"/>
      <c r="AV253" s="158"/>
      <c r="AW253" s="158"/>
      <c r="AX253" s="158"/>
      <c r="AY253" s="158"/>
      <c r="AZ253" s="158"/>
      <c r="BA253" s="158"/>
      <c r="BB253" s="158"/>
      <c r="BC253" s="158"/>
      <c r="BD253" s="158"/>
      <c r="BE253" s="158"/>
      <c r="BF253" s="158"/>
      <c r="BG253" s="158"/>
      <c r="BH253" s="158"/>
      <c r="BI253" s="158"/>
      <c r="BJ253" s="158"/>
      <c r="BK253" s="158"/>
      <c r="BL253" s="158"/>
      <c r="BM253" s="158"/>
      <c r="BN253" s="158"/>
      <c r="BO253" s="158"/>
      <c r="BP253" s="158"/>
      <c r="BQ253" s="158"/>
      <c r="BR253" s="158"/>
      <c r="BS253" s="158"/>
      <c r="BT253" s="158"/>
      <c r="BU253" s="158"/>
      <c r="BV253" s="158"/>
      <c r="BW253" s="158"/>
      <c r="BX253" s="158"/>
      <c r="BY253" s="158"/>
      <c r="BZ253" s="158"/>
      <c r="CA253" s="158"/>
      <c r="CB253" s="158"/>
      <c r="CC253" s="158"/>
      <c r="CD253" s="158"/>
      <c r="CE253" s="158"/>
    </row>
    <row r="254" spans="1:83" s="145" customFormat="1" ht="28.5" customHeight="1">
      <c r="A254" s="62" t="s">
        <v>24</v>
      </c>
      <c r="B254" s="23">
        <v>0</v>
      </c>
      <c r="C254" s="23">
        <v>0</v>
      </c>
      <c r="D254" s="23">
        <f t="shared" si="0"/>
        <v>0</v>
      </c>
      <c r="E254" s="35"/>
      <c r="F254" s="23">
        <v>17777.19</v>
      </c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157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  <c r="AN254" s="158"/>
      <c r="AO254" s="158"/>
      <c r="AP254" s="158"/>
      <c r="AQ254" s="158"/>
      <c r="AR254" s="158"/>
      <c r="AS254" s="158"/>
      <c r="AT254" s="158"/>
      <c r="AU254" s="158"/>
      <c r="AV254" s="158"/>
      <c r="AW254" s="158"/>
      <c r="AX254" s="158"/>
      <c r="AY254" s="158"/>
      <c r="AZ254" s="158"/>
      <c r="BA254" s="158"/>
      <c r="BB254" s="158"/>
      <c r="BC254" s="158"/>
      <c r="BD254" s="158"/>
      <c r="BE254" s="158"/>
      <c r="BF254" s="158"/>
      <c r="BG254" s="158"/>
      <c r="BH254" s="158"/>
      <c r="BI254" s="158"/>
      <c r="BJ254" s="158"/>
      <c r="BK254" s="158"/>
      <c r="BL254" s="158"/>
      <c r="BM254" s="158"/>
      <c r="BN254" s="158"/>
      <c r="BO254" s="158"/>
      <c r="BP254" s="158"/>
      <c r="BQ254" s="158"/>
      <c r="BR254" s="158"/>
      <c r="BS254" s="158"/>
      <c r="BT254" s="158"/>
      <c r="BU254" s="158"/>
      <c r="BV254" s="158"/>
      <c r="BW254" s="158"/>
      <c r="BX254" s="158"/>
      <c r="BY254" s="158"/>
      <c r="BZ254" s="158"/>
      <c r="CA254" s="158"/>
      <c r="CB254" s="158"/>
      <c r="CC254" s="158"/>
      <c r="CD254" s="158"/>
      <c r="CE254" s="158"/>
    </row>
    <row r="255" spans="1:83" s="145" customFormat="1" ht="28.5" customHeight="1">
      <c r="A255" s="62" t="s">
        <v>132</v>
      </c>
      <c r="B255" s="23">
        <v>0</v>
      </c>
      <c r="C255" s="23">
        <v>0</v>
      </c>
      <c r="D255" s="23">
        <f t="shared" si="0"/>
        <v>0</v>
      </c>
      <c r="E255" s="35"/>
      <c r="F255" s="23">
        <v>10636</v>
      </c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157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  <c r="AN255" s="158"/>
      <c r="AO255" s="158"/>
      <c r="AP255" s="158"/>
      <c r="AQ255" s="158"/>
      <c r="AR255" s="158"/>
      <c r="AS255" s="158"/>
      <c r="AT255" s="158"/>
      <c r="AU255" s="158"/>
      <c r="AV255" s="158"/>
      <c r="AW255" s="158"/>
      <c r="AX255" s="158"/>
      <c r="AY255" s="158"/>
      <c r="AZ255" s="158"/>
      <c r="BA255" s="158"/>
      <c r="BB255" s="158"/>
      <c r="BC255" s="158"/>
      <c r="BD255" s="158"/>
      <c r="BE255" s="158"/>
      <c r="BF255" s="158"/>
      <c r="BG255" s="158"/>
      <c r="BH255" s="158"/>
      <c r="BI255" s="158"/>
      <c r="BJ255" s="158"/>
      <c r="BK255" s="158"/>
      <c r="BL255" s="158"/>
      <c r="BM255" s="158"/>
      <c r="BN255" s="158"/>
      <c r="BO255" s="158"/>
      <c r="BP255" s="158"/>
      <c r="BQ255" s="158"/>
      <c r="BR255" s="158"/>
      <c r="BS255" s="158"/>
      <c r="BT255" s="158"/>
      <c r="BU255" s="158"/>
      <c r="BV255" s="158"/>
      <c r="BW255" s="158"/>
      <c r="BX255" s="158"/>
      <c r="BY255" s="158"/>
      <c r="BZ255" s="158"/>
      <c r="CA255" s="158"/>
      <c r="CB255" s="158"/>
      <c r="CC255" s="158"/>
      <c r="CD255" s="158"/>
      <c r="CE255" s="158"/>
    </row>
    <row r="256" spans="1:83" s="140" customFormat="1" ht="28.5" customHeight="1">
      <c r="A256" s="286" t="s">
        <v>25</v>
      </c>
      <c r="B256" s="23">
        <v>0</v>
      </c>
      <c r="C256" s="23">
        <v>0</v>
      </c>
      <c r="D256" s="23">
        <f t="shared" si="0"/>
        <v>0</v>
      </c>
      <c r="E256" s="35"/>
      <c r="F256" s="23">
        <v>46970</v>
      </c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  <c r="BZ256" s="88"/>
      <c r="CA256" s="88"/>
      <c r="CB256" s="88"/>
      <c r="CC256" s="88"/>
      <c r="CD256" s="88"/>
      <c r="CE256" s="88"/>
    </row>
    <row r="257" spans="1:21" s="141" customFormat="1" ht="29.25" customHeight="1">
      <c r="A257" s="195" t="s">
        <v>131</v>
      </c>
      <c r="B257" s="197">
        <f>SUM(B250)</f>
        <v>0</v>
      </c>
      <c r="C257" s="197">
        <f>SUM(C250)</f>
        <v>0</v>
      </c>
      <c r="D257" s="197">
        <f t="shared" si="0"/>
        <v>0</v>
      </c>
      <c r="E257" s="198"/>
      <c r="F257" s="197">
        <f>SUM(F251:F256)</f>
        <v>97340.25</v>
      </c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34"/>
    </row>
    <row r="258" spans="1:12" s="89" customFormat="1" ht="30" customHeight="1">
      <c r="A258" s="33" t="s">
        <v>54</v>
      </c>
      <c r="B258" s="94"/>
      <c r="C258" s="94"/>
      <c r="D258" s="21"/>
      <c r="E258" s="35"/>
      <c r="F258" s="23"/>
      <c r="G258" s="99"/>
      <c r="H258" s="99"/>
      <c r="I258" s="99"/>
      <c r="J258" s="99"/>
      <c r="K258" s="99"/>
      <c r="L258" s="142"/>
    </row>
    <row r="259" spans="1:12" s="89" customFormat="1" ht="24.75" customHeight="1">
      <c r="A259" s="33" t="s">
        <v>82</v>
      </c>
      <c r="B259" s="94">
        <v>260000</v>
      </c>
      <c r="C259" s="94">
        <v>256068.96</v>
      </c>
      <c r="D259" s="11">
        <f>B259-C259</f>
        <v>3931.040000000008</v>
      </c>
      <c r="E259" s="12">
        <f>C259/B259*100</f>
        <v>98.48806153846154</v>
      </c>
      <c r="F259" s="11">
        <v>157587.24</v>
      </c>
      <c r="G259" s="99"/>
      <c r="H259" s="99"/>
      <c r="I259" s="99"/>
      <c r="J259" s="99"/>
      <c r="K259" s="99"/>
      <c r="L259" s="142"/>
    </row>
    <row r="260" spans="1:12" s="128" customFormat="1" ht="26.25" customHeight="1">
      <c r="A260" s="174" t="s">
        <v>98</v>
      </c>
      <c r="B260" s="166">
        <f>SUM(B259)</f>
        <v>260000</v>
      </c>
      <c r="C260" s="166">
        <f>SUM(C259)</f>
        <v>256068.96</v>
      </c>
      <c r="D260" s="167">
        <f>B260-C260</f>
        <v>3931.040000000008</v>
      </c>
      <c r="E260" s="168">
        <f>C260/B260*100</f>
        <v>98.48806153846154</v>
      </c>
      <c r="F260" s="167">
        <f>F259</f>
        <v>157587.24</v>
      </c>
      <c r="G260" s="99"/>
      <c r="H260" s="99"/>
      <c r="I260" s="99"/>
      <c r="J260" s="99"/>
      <c r="K260" s="99"/>
      <c r="L260" s="142"/>
    </row>
    <row r="261" spans="1:12" s="332" customFormat="1" ht="29.25" customHeight="1">
      <c r="A261" s="195" t="s">
        <v>55</v>
      </c>
      <c r="B261" s="196">
        <f>B260</f>
        <v>260000</v>
      </c>
      <c r="C261" s="196">
        <f>C260</f>
        <v>256068.96</v>
      </c>
      <c r="D261" s="197">
        <f>B261-C261</f>
        <v>3931.040000000008</v>
      </c>
      <c r="E261" s="198">
        <f>C261/B261*100</f>
        <v>98.48806153846154</v>
      </c>
      <c r="F261" s="197">
        <f>F260</f>
        <v>157587.24</v>
      </c>
      <c r="G261" s="99"/>
      <c r="H261" s="99"/>
      <c r="I261" s="99"/>
      <c r="J261" s="99"/>
      <c r="K261" s="99"/>
      <c r="L261" s="142"/>
    </row>
    <row r="262" spans="1:12" s="2" customFormat="1" ht="43.5" customHeight="1">
      <c r="A262" s="33" t="s">
        <v>615</v>
      </c>
      <c r="B262" s="94"/>
      <c r="C262" s="94"/>
      <c r="D262" s="21"/>
      <c r="E262" s="12"/>
      <c r="F262" s="11"/>
      <c r="G262" s="99"/>
      <c r="H262" s="99"/>
      <c r="I262" s="99"/>
      <c r="J262" s="99"/>
      <c r="K262" s="99"/>
      <c r="L262" s="99"/>
    </row>
    <row r="263" spans="1:12" s="89" customFormat="1" ht="23.25" customHeight="1">
      <c r="A263" s="33" t="s">
        <v>9</v>
      </c>
      <c r="B263" s="94">
        <v>5000</v>
      </c>
      <c r="C263" s="94">
        <f>SUM(C264:C265)</f>
        <v>7280</v>
      </c>
      <c r="D263" s="21">
        <f>B263-C263</f>
        <v>-2280</v>
      </c>
      <c r="E263" s="32">
        <f>C263/B263*100</f>
        <v>145.6</v>
      </c>
      <c r="F263" s="21">
        <v>0</v>
      </c>
      <c r="G263" s="142"/>
      <c r="H263" s="142"/>
      <c r="I263" s="142"/>
      <c r="J263" s="142"/>
      <c r="K263" s="142"/>
      <c r="L263" s="142"/>
    </row>
    <row r="264" spans="1:12" s="89" customFormat="1" ht="19.5" customHeight="1">
      <c r="A264" s="57" t="s">
        <v>10</v>
      </c>
      <c r="B264" s="92"/>
      <c r="C264" s="92">
        <v>150</v>
      </c>
      <c r="D264" s="367" t="s">
        <v>164</v>
      </c>
      <c r="E264" s="74"/>
      <c r="F264" s="58"/>
      <c r="G264" s="142"/>
      <c r="H264" s="142"/>
      <c r="I264" s="142"/>
      <c r="J264" s="142"/>
      <c r="K264" s="142"/>
      <c r="L264" s="142"/>
    </row>
    <row r="265" spans="1:12" s="89" customFormat="1" ht="18.75" customHeight="1">
      <c r="A265" s="61" t="s">
        <v>11</v>
      </c>
      <c r="B265" s="93"/>
      <c r="C265" s="93">
        <v>7130</v>
      </c>
      <c r="D265" s="375"/>
      <c r="E265" s="76"/>
      <c r="F265" s="59"/>
      <c r="G265" s="142"/>
      <c r="H265" s="142"/>
      <c r="I265" s="142"/>
      <c r="J265" s="142"/>
      <c r="K265" s="142"/>
      <c r="L265" s="142"/>
    </row>
    <row r="266" spans="1:12" s="128" customFormat="1" ht="26.25" customHeight="1">
      <c r="A266" s="174" t="s">
        <v>95</v>
      </c>
      <c r="B266" s="166">
        <f>SUM(B263)</f>
        <v>5000</v>
      </c>
      <c r="C266" s="166">
        <f>SUM(C263)</f>
        <v>7280</v>
      </c>
      <c r="D266" s="167">
        <f>B266-C266</f>
        <v>-2280</v>
      </c>
      <c r="E266" s="168">
        <f>C266/B266*100</f>
        <v>145.6</v>
      </c>
      <c r="F266" s="167">
        <f>SUM(F263)</f>
        <v>0</v>
      </c>
      <c r="G266" s="142"/>
      <c r="H266" s="142"/>
      <c r="I266" s="142"/>
      <c r="J266" s="142"/>
      <c r="K266" s="142"/>
      <c r="L266" s="142"/>
    </row>
    <row r="267" spans="1:12" ht="28.5" customHeight="1">
      <c r="A267" s="31" t="s">
        <v>19</v>
      </c>
      <c r="B267" s="21">
        <v>25000</v>
      </c>
      <c r="C267" s="21">
        <f>SUM(C268:C270)</f>
        <v>26386.65</v>
      </c>
      <c r="D267" s="21">
        <f>B267-C267</f>
        <v>-1386.6500000000015</v>
      </c>
      <c r="E267" s="32">
        <f>C267/B267*100</f>
        <v>105.5466</v>
      </c>
      <c r="F267" s="21">
        <v>26325</v>
      </c>
      <c r="G267" s="142"/>
      <c r="H267" s="142"/>
      <c r="I267" s="142"/>
      <c r="J267" s="142"/>
      <c r="K267" s="142"/>
      <c r="L267" s="142"/>
    </row>
    <row r="268" spans="1:12" s="89" customFormat="1" ht="19.5" customHeight="1">
      <c r="A268" s="57" t="s">
        <v>577</v>
      </c>
      <c r="B268" s="92"/>
      <c r="C268" s="92"/>
      <c r="D268" s="367" t="s">
        <v>164</v>
      </c>
      <c r="E268" s="74"/>
      <c r="F268" s="58"/>
      <c r="G268" s="142"/>
      <c r="H268" s="142"/>
      <c r="I268" s="142"/>
      <c r="J268" s="142"/>
      <c r="K268" s="142"/>
      <c r="L268" s="142"/>
    </row>
    <row r="269" spans="1:6" s="88" customFormat="1" ht="19.5" customHeight="1">
      <c r="A269" s="45" t="s">
        <v>578</v>
      </c>
      <c r="B269" s="49"/>
      <c r="C269" s="49">
        <v>19500</v>
      </c>
      <c r="D269" s="367"/>
      <c r="E269" s="50"/>
      <c r="F269" s="48"/>
    </row>
    <row r="270" spans="1:6" s="88" customFormat="1" ht="19.5" customHeight="1">
      <c r="A270" s="81" t="s">
        <v>579</v>
      </c>
      <c r="B270" s="83"/>
      <c r="C270" s="83">
        <v>6886.65</v>
      </c>
      <c r="D270" s="335"/>
      <c r="E270" s="54"/>
      <c r="F270" s="53"/>
    </row>
    <row r="271" spans="1:12" s="2" customFormat="1" ht="24.75" customHeight="1">
      <c r="A271" s="33" t="s">
        <v>20</v>
      </c>
      <c r="B271" s="21">
        <v>30000</v>
      </c>
      <c r="C271" s="94">
        <f>SUM(C272:C273)</f>
        <v>18725</v>
      </c>
      <c r="D271" s="217">
        <f>B271-C271</f>
        <v>11275</v>
      </c>
      <c r="E271" s="32">
        <f>C271/B271*100</f>
        <v>62.416666666666664</v>
      </c>
      <c r="F271" s="21">
        <v>30757.71</v>
      </c>
      <c r="G271" s="99"/>
      <c r="H271" s="99"/>
      <c r="I271" s="99"/>
      <c r="J271" s="99"/>
      <c r="K271" s="99"/>
      <c r="L271" s="99"/>
    </row>
    <row r="272" spans="1:12" s="2" customFormat="1" ht="18" customHeight="1">
      <c r="A272" s="57" t="s">
        <v>757</v>
      </c>
      <c r="B272" s="91"/>
      <c r="C272" s="92">
        <v>8300</v>
      </c>
      <c r="D272" s="336"/>
      <c r="E272" s="38"/>
      <c r="F272" s="37"/>
      <c r="G272" s="99"/>
      <c r="H272" s="99"/>
      <c r="I272" s="99"/>
      <c r="J272" s="99"/>
      <c r="K272" s="99"/>
      <c r="L272" s="99"/>
    </row>
    <row r="273" spans="1:12" s="2" customFormat="1" ht="18" customHeight="1">
      <c r="A273" s="61" t="s">
        <v>758</v>
      </c>
      <c r="B273" s="337"/>
      <c r="C273" s="93">
        <v>10425</v>
      </c>
      <c r="D273" s="338"/>
      <c r="E273" s="67"/>
      <c r="F273" s="66"/>
      <c r="G273" s="99"/>
      <c r="H273" s="99"/>
      <c r="I273" s="99"/>
      <c r="J273" s="99"/>
      <c r="K273" s="99"/>
      <c r="L273" s="99"/>
    </row>
    <row r="274" spans="1:12" ht="24" customHeight="1">
      <c r="A274" s="33" t="s">
        <v>22</v>
      </c>
      <c r="B274" s="94">
        <v>0</v>
      </c>
      <c r="C274" s="94">
        <f>SUM(C276:C279)</f>
        <v>24874.35</v>
      </c>
      <c r="D274" s="21">
        <f>B274-C274</f>
        <v>-24874.35</v>
      </c>
      <c r="E274" s="32"/>
      <c r="F274" s="21">
        <v>6920.49</v>
      </c>
      <c r="G274" s="142"/>
      <c r="H274" s="142"/>
      <c r="I274" s="142"/>
      <c r="J274" s="142"/>
      <c r="K274" s="142"/>
      <c r="L274" s="142"/>
    </row>
    <row r="275" spans="1:12" ht="16.5" customHeight="1">
      <c r="A275" s="57" t="s">
        <v>759</v>
      </c>
      <c r="B275" s="91"/>
      <c r="C275" s="91"/>
      <c r="D275" s="383" t="s">
        <v>164</v>
      </c>
      <c r="E275" s="38"/>
      <c r="F275" s="37"/>
      <c r="G275" s="142"/>
      <c r="H275" s="142"/>
      <c r="I275" s="142"/>
      <c r="J275" s="142"/>
      <c r="K275" s="142"/>
      <c r="L275" s="142"/>
    </row>
    <row r="276" spans="1:12" ht="18" customHeight="1">
      <c r="A276" s="339" t="s">
        <v>760</v>
      </c>
      <c r="B276" s="91"/>
      <c r="C276" s="92">
        <v>1238.39</v>
      </c>
      <c r="D276" s="383"/>
      <c r="E276" s="38"/>
      <c r="F276" s="37"/>
      <c r="G276" s="142"/>
      <c r="H276" s="142"/>
      <c r="I276" s="142"/>
      <c r="J276" s="142"/>
      <c r="K276" s="142"/>
      <c r="L276" s="142"/>
    </row>
    <row r="277" spans="1:12" ht="16.5" customHeight="1">
      <c r="A277" s="57" t="s">
        <v>79</v>
      </c>
      <c r="B277" s="91"/>
      <c r="C277" s="92"/>
      <c r="D277" s="384"/>
      <c r="E277" s="38"/>
      <c r="F277" s="37"/>
      <c r="G277" s="142"/>
      <c r="H277" s="142"/>
      <c r="I277" s="142"/>
      <c r="J277" s="142"/>
      <c r="K277" s="142"/>
      <c r="L277" s="142"/>
    </row>
    <row r="278" spans="1:12" ht="16.5" customHeight="1">
      <c r="A278" s="57" t="s">
        <v>761</v>
      </c>
      <c r="B278" s="91"/>
      <c r="C278" s="92">
        <v>7906.5</v>
      </c>
      <c r="D278" s="340"/>
      <c r="E278" s="38"/>
      <c r="F278" s="37"/>
      <c r="G278" s="142"/>
      <c r="H278" s="142"/>
      <c r="I278" s="142"/>
      <c r="J278" s="142"/>
      <c r="K278" s="142"/>
      <c r="L278" s="142"/>
    </row>
    <row r="279" spans="1:12" ht="16.5" customHeight="1">
      <c r="A279" s="57" t="s">
        <v>762</v>
      </c>
      <c r="B279" s="91"/>
      <c r="C279" s="92">
        <v>15729.46</v>
      </c>
      <c r="D279" s="340"/>
      <c r="E279" s="38"/>
      <c r="F279" s="37"/>
      <c r="G279" s="142"/>
      <c r="H279" s="142"/>
      <c r="I279" s="142"/>
      <c r="J279" s="142"/>
      <c r="K279" s="142"/>
      <c r="L279" s="142"/>
    </row>
    <row r="280" spans="1:12" ht="16.5" customHeight="1">
      <c r="A280" s="57" t="s">
        <v>763</v>
      </c>
      <c r="B280" s="91"/>
      <c r="C280" s="92"/>
      <c r="D280" s="340"/>
      <c r="E280" s="38"/>
      <c r="F280" s="37"/>
      <c r="G280" s="142"/>
      <c r="H280" s="142"/>
      <c r="I280" s="142"/>
      <c r="J280" s="142"/>
      <c r="K280" s="142"/>
      <c r="L280" s="142"/>
    </row>
    <row r="281" spans="1:12" ht="24.75" customHeight="1">
      <c r="A281" s="33" t="s">
        <v>24</v>
      </c>
      <c r="B281" s="94">
        <v>15000</v>
      </c>
      <c r="C281" s="94">
        <v>0</v>
      </c>
      <c r="D281" s="21">
        <f>B281-C281</f>
        <v>15000</v>
      </c>
      <c r="E281" s="32">
        <f>C281/B281*100</f>
        <v>0</v>
      </c>
      <c r="F281" s="21">
        <v>6096.48</v>
      </c>
      <c r="G281" s="142"/>
      <c r="H281" s="142"/>
      <c r="I281" s="142"/>
      <c r="J281" s="142"/>
      <c r="K281" s="142"/>
      <c r="L281" s="142"/>
    </row>
    <row r="282" spans="1:12" s="130" customFormat="1" ht="27" customHeight="1">
      <c r="A282" s="174" t="s">
        <v>97</v>
      </c>
      <c r="B282" s="166">
        <f>SUM(B267,B271,B274,B281)</f>
        <v>70000</v>
      </c>
      <c r="C282" s="166">
        <f>SUM(C267,C271,C274,C281)</f>
        <v>69986</v>
      </c>
      <c r="D282" s="167">
        <f>B282-C282</f>
        <v>14</v>
      </c>
      <c r="E282" s="110">
        <f>C282/B282*100</f>
        <v>99.98</v>
      </c>
      <c r="F282" s="167">
        <f>SUM(F267:F281)</f>
        <v>70099.68</v>
      </c>
      <c r="G282" s="142"/>
      <c r="H282" s="142"/>
      <c r="I282" s="142"/>
      <c r="J282" s="142"/>
      <c r="K282" s="142"/>
      <c r="L282" s="142"/>
    </row>
    <row r="283" spans="1:6" s="135" customFormat="1" ht="24.75" customHeight="1">
      <c r="A283" s="189" t="s">
        <v>120</v>
      </c>
      <c r="B283" s="190">
        <f>SUM(B285,B287)</f>
        <v>97043</v>
      </c>
      <c r="C283" s="191">
        <f>SUM(C284:C287)</f>
        <v>79623</v>
      </c>
      <c r="D283" s="252">
        <f>B283-C283</f>
        <v>17420</v>
      </c>
      <c r="E283" s="12">
        <f>C283/B283*100</f>
        <v>82.04919468689138</v>
      </c>
      <c r="F283" s="193">
        <v>52695.15</v>
      </c>
    </row>
    <row r="284" spans="1:6" s="135" customFormat="1" ht="18" customHeight="1">
      <c r="A284" s="176" t="s">
        <v>501</v>
      </c>
      <c r="B284" s="287" t="s">
        <v>499</v>
      </c>
      <c r="C284" s="178">
        <v>47043</v>
      </c>
      <c r="D284" s="97"/>
      <c r="E284" s="50"/>
      <c r="F284" s="180"/>
    </row>
    <row r="285" spans="1:6" s="135" customFormat="1" ht="18" customHeight="1">
      <c r="A285" s="176" t="s">
        <v>764</v>
      </c>
      <c r="B285" s="177">
        <v>50000</v>
      </c>
      <c r="C285" s="178">
        <v>25980</v>
      </c>
      <c r="D285" s="97"/>
      <c r="E285" s="50"/>
      <c r="F285" s="180"/>
    </row>
    <row r="286" spans="1:6" s="135" customFormat="1" ht="18" customHeight="1">
      <c r="A286" s="176" t="s">
        <v>765</v>
      </c>
      <c r="B286" s="287" t="s">
        <v>500</v>
      </c>
      <c r="C286" s="178">
        <v>6600</v>
      </c>
      <c r="D286" s="206"/>
      <c r="E286" s="50"/>
      <c r="F286" s="180"/>
    </row>
    <row r="287" spans="1:6" s="135" customFormat="1" ht="18" customHeight="1">
      <c r="A287" s="176"/>
      <c r="B287" s="177">
        <v>47043</v>
      </c>
      <c r="C287" s="178"/>
      <c r="D287" s="254"/>
      <c r="E287" s="54"/>
      <c r="F287" s="180"/>
    </row>
    <row r="288" spans="1:6" s="136" customFormat="1" ht="27" customHeight="1">
      <c r="A288" s="181" t="s">
        <v>121</v>
      </c>
      <c r="B288" s="182">
        <f>SUM(B283)</f>
        <v>97043</v>
      </c>
      <c r="C288" s="182">
        <f>SUM(C283)</f>
        <v>79623</v>
      </c>
      <c r="D288" s="182">
        <f>B288-C288</f>
        <v>17420</v>
      </c>
      <c r="E288" s="183">
        <f>C288/B288*100</f>
        <v>82.04919468689138</v>
      </c>
      <c r="F288" s="182">
        <f>SUM(F283)</f>
        <v>52695.15</v>
      </c>
    </row>
    <row r="289" spans="1:11" ht="24.75" customHeight="1">
      <c r="A289" s="33" t="s">
        <v>25</v>
      </c>
      <c r="B289" s="94">
        <f>SUM(B291,B293)</f>
        <v>29687.260000000002</v>
      </c>
      <c r="C289" s="94">
        <f>C290</f>
        <v>46258.53</v>
      </c>
      <c r="D289" s="21">
        <f>B289-C289</f>
        <v>-16571.269999999997</v>
      </c>
      <c r="E289" s="32">
        <f>C289/B289*100</f>
        <v>155.81946599315663</v>
      </c>
      <c r="F289" s="21">
        <v>13337.95</v>
      </c>
      <c r="G289" s="142"/>
      <c r="H289" s="142"/>
      <c r="I289" s="142"/>
      <c r="J289" s="142"/>
      <c r="K289" s="142"/>
    </row>
    <row r="290" spans="1:12" s="89" customFormat="1" ht="18" customHeight="1">
      <c r="A290" s="57" t="s">
        <v>26</v>
      </c>
      <c r="B290" s="287" t="s">
        <v>499</v>
      </c>
      <c r="C290" s="92">
        <v>46258.53</v>
      </c>
      <c r="D290" s="367" t="s">
        <v>164</v>
      </c>
      <c r="E290" s="74"/>
      <c r="F290" s="58"/>
      <c r="G290" s="142"/>
      <c r="H290" s="142"/>
      <c r="I290" s="142"/>
      <c r="J290" s="142"/>
      <c r="K290" s="142"/>
      <c r="L290" s="142"/>
    </row>
    <row r="291" spans="1:12" s="89" customFormat="1" ht="18" customHeight="1">
      <c r="A291" s="57"/>
      <c r="B291" s="177">
        <v>25000</v>
      </c>
      <c r="C291" s="92"/>
      <c r="D291" s="367"/>
      <c r="E291" s="74"/>
      <c r="F291" s="58"/>
      <c r="G291" s="142"/>
      <c r="H291" s="142"/>
      <c r="I291" s="142"/>
      <c r="J291" s="142"/>
      <c r="K291" s="142"/>
      <c r="L291" s="142"/>
    </row>
    <row r="292" spans="1:12" s="89" customFormat="1" ht="18" customHeight="1">
      <c r="A292" s="57"/>
      <c r="B292" s="287" t="s">
        <v>500</v>
      </c>
      <c r="C292" s="92"/>
      <c r="D292" s="341"/>
      <c r="E292" s="74"/>
      <c r="F292" s="58"/>
      <c r="G292" s="142"/>
      <c r="H292" s="142"/>
      <c r="I292" s="142"/>
      <c r="J292" s="142"/>
      <c r="K292" s="142"/>
      <c r="L292" s="142"/>
    </row>
    <row r="293" spans="1:12" s="89" customFormat="1" ht="18" customHeight="1">
      <c r="A293" s="57"/>
      <c r="B293" s="177">
        <v>4687.26</v>
      </c>
      <c r="C293" s="92"/>
      <c r="D293" s="311"/>
      <c r="E293" s="74"/>
      <c r="F293" s="58"/>
      <c r="G293" s="142"/>
      <c r="H293" s="142"/>
      <c r="I293" s="142"/>
      <c r="J293" s="142"/>
      <c r="K293" s="142"/>
      <c r="L293" s="142"/>
    </row>
    <row r="294" spans="1:12" s="130" customFormat="1" ht="27" customHeight="1">
      <c r="A294" s="174" t="s">
        <v>98</v>
      </c>
      <c r="B294" s="166">
        <f>SUM(B289)</f>
        <v>29687.260000000002</v>
      </c>
      <c r="C294" s="166">
        <f>SUM(C289)</f>
        <v>46258.53</v>
      </c>
      <c r="D294" s="167">
        <f>B294-C294</f>
        <v>-16571.269999999997</v>
      </c>
      <c r="E294" s="168">
        <f>C294/B294*100</f>
        <v>155.81946599315663</v>
      </c>
      <c r="F294" s="167">
        <f>F289</f>
        <v>13337.95</v>
      </c>
      <c r="G294" s="142"/>
      <c r="H294" s="142"/>
      <c r="I294" s="142"/>
      <c r="J294" s="142"/>
      <c r="K294" s="142"/>
      <c r="L294" s="159"/>
    </row>
    <row r="295" spans="1:11" ht="24.75" customHeight="1">
      <c r="A295" s="43" t="s">
        <v>32</v>
      </c>
      <c r="B295" s="91">
        <v>0</v>
      </c>
      <c r="C295" s="91">
        <v>0</v>
      </c>
      <c r="D295" s="21">
        <f>B295-C295</f>
        <v>0</v>
      </c>
      <c r="E295" s="38"/>
      <c r="F295" s="37">
        <v>45000</v>
      </c>
      <c r="G295" s="142"/>
      <c r="H295" s="142"/>
      <c r="I295" s="142"/>
      <c r="J295" s="142"/>
      <c r="K295" s="142"/>
    </row>
    <row r="296" spans="1:12" s="130" customFormat="1" ht="30" customHeight="1">
      <c r="A296" s="174" t="s">
        <v>166</v>
      </c>
      <c r="B296" s="166">
        <f>SUM(B295)</f>
        <v>0</v>
      </c>
      <c r="C296" s="166">
        <f>SUM(C295)</f>
        <v>0</v>
      </c>
      <c r="D296" s="167">
        <f>B296-C296</f>
        <v>0</v>
      </c>
      <c r="E296" s="168"/>
      <c r="F296" s="167">
        <f>SUM(F295)</f>
        <v>45000</v>
      </c>
      <c r="G296" s="142"/>
      <c r="H296" s="142"/>
      <c r="I296" s="142"/>
      <c r="J296" s="142"/>
      <c r="K296" s="142"/>
      <c r="L296" s="159"/>
    </row>
    <row r="297" spans="1:12" s="131" customFormat="1" ht="27.75" customHeight="1">
      <c r="A297" s="297" t="s">
        <v>114</v>
      </c>
      <c r="B297" s="201">
        <f>SUM(B266,B282,B294,B288,B296)</f>
        <v>201730.26</v>
      </c>
      <c r="C297" s="201">
        <f>SUM(C266,C282,C294,C288,C296)</f>
        <v>203147.53</v>
      </c>
      <c r="D297" s="201">
        <f>B297-C297</f>
        <v>-1417.2699999999895</v>
      </c>
      <c r="E297" s="202">
        <f>C297/B297*100</f>
        <v>100.70255696889498</v>
      </c>
      <c r="F297" s="201">
        <f>SUM(F266,F282,F294,F288,F296)</f>
        <v>181132.78</v>
      </c>
      <c r="G297" s="142"/>
      <c r="H297" s="142"/>
      <c r="I297" s="142"/>
      <c r="J297" s="142"/>
      <c r="K297" s="142"/>
      <c r="L297" s="159"/>
    </row>
    <row r="298" spans="1:20" s="342" customFormat="1" ht="33.75" customHeight="1">
      <c r="A298" s="43" t="s">
        <v>84</v>
      </c>
      <c r="B298" s="91"/>
      <c r="C298" s="91"/>
      <c r="D298" s="37"/>
      <c r="E298" s="67"/>
      <c r="F298" s="66"/>
      <c r="G298" s="99"/>
      <c r="H298" s="99"/>
      <c r="I298" s="99"/>
      <c r="J298" s="99"/>
      <c r="K298" s="99"/>
      <c r="L298" s="142"/>
      <c r="M298" s="142"/>
      <c r="N298" s="142"/>
      <c r="O298" s="142"/>
      <c r="P298" s="142"/>
      <c r="Q298" s="142"/>
      <c r="R298" s="142"/>
      <c r="S298" s="142"/>
      <c r="T298" s="142"/>
    </row>
    <row r="299" spans="1:12" s="89" customFormat="1" ht="23.25" customHeight="1">
      <c r="A299" s="33" t="s">
        <v>83</v>
      </c>
      <c r="B299" s="94">
        <v>880000</v>
      </c>
      <c r="C299" s="94">
        <f>SUM(C300:C310)</f>
        <v>437926.27</v>
      </c>
      <c r="D299" s="21">
        <f>B299-C299</f>
        <v>442073.73</v>
      </c>
      <c r="E299" s="32">
        <f>C299/B299*100</f>
        <v>49.764348863636364</v>
      </c>
      <c r="F299" s="21">
        <v>1137517.05</v>
      </c>
      <c r="G299" s="99"/>
      <c r="H299" s="99"/>
      <c r="I299" s="99"/>
      <c r="J299" s="99"/>
      <c r="K299" s="99"/>
      <c r="L299" s="142"/>
    </row>
    <row r="300" spans="1:12" s="89" customFormat="1" ht="18.75" customHeight="1">
      <c r="A300" s="57" t="s">
        <v>597</v>
      </c>
      <c r="B300" s="92"/>
      <c r="C300" s="92">
        <v>29703</v>
      </c>
      <c r="D300" s="58"/>
      <c r="E300" s="74"/>
      <c r="F300" s="58"/>
      <c r="G300" s="99"/>
      <c r="H300" s="99"/>
      <c r="I300" s="99"/>
      <c r="J300" s="99"/>
      <c r="K300" s="99"/>
      <c r="L300" s="142"/>
    </row>
    <row r="301" spans="1:12" s="89" customFormat="1" ht="18.75" customHeight="1">
      <c r="A301" s="57" t="s">
        <v>661</v>
      </c>
      <c r="B301" s="92"/>
      <c r="C301" s="92">
        <v>38260.28</v>
      </c>
      <c r="D301" s="58"/>
      <c r="E301" s="74"/>
      <c r="F301" s="58"/>
      <c r="G301" s="99"/>
      <c r="H301" s="99"/>
      <c r="I301" s="99"/>
      <c r="J301" s="99"/>
      <c r="K301" s="99"/>
      <c r="L301" s="142"/>
    </row>
    <row r="302" spans="1:12" s="89" customFormat="1" ht="18.75" customHeight="1">
      <c r="A302" s="57" t="s">
        <v>766</v>
      </c>
      <c r="B302" s="92"/>
      <c r="C302" s="92">
        <v>50456.91</v>
      </c>
      <c r="D302" s="58"/>
      <c r="E302" s="74"/>
      <c r="F302" s="58"/>
      <c r="G302" s="99"/>
      <c r="H302" s="99"/>
      <c r="I302" s="99"/>
      <c r="J302" s="99"/>
      <c r="K302" s="99"/>
      <c r="L302" s="142"/>
    </row>
    <row r="303" spans="1:12" s="89" customFormat="1" ht="18.75" customHeight="1">
      <c r="A303" s="57" t="s">
        <v>256</v>
      </c>
      <c r="B303" s="92"/>
      <c r="C303" s="92">
        <v>57889.21</v>
      </c>
      <c r="D303" s="58"/>
      <c r="E303" s="74"/>
      <c r="F303" s="58"/>
      <c r="G303" s="99"/>
      <c r="H303" s="99"/>
      <c r="I303" s="99"/>
      <c r="J303" s="99"/>
      <c r="K303" s="99"/>
      <c r="L303" s="142"/>
    </row>
    <row r="304" spans="1:12" s="89" customFormat="1" ht="18.75" customHeight="1">
      <c r="A304" s="57" t="s">
        <v>262</v>
      </c>
      <c r="B304" s="92"/>
      <c r="C304" s="92">
        <v>23967.58</v>
      </c>
      <c r="D304" s="58"/>
      <c r="E304" s="74"/>
      <c r="F304" s="58"/>
      <c r="G304" s="99"/>
      <c r="H304" s="99"/>
      <c r="I304" s="99"/>
      <c r="J304" s="99"/>
      <c r="K304" s="99"/>
      <c r="L304" s="142"/>
    </row>
    <row r="305" spans="1:12" s="89" customFormat="1" ht="18.75" customHeight="1">
      <c r="A305" s="57" t="s">
        <v>701</v>
      </c>
      <c r="B305" s="92"/>
      <c r="C305" s="92">
        <v>70150.7</v>
      </c>
      <c r="D305" s="58"/>
      <c r="E305" s="74"/>
      <c r="F305" s="58"/>
      <c r="G305" s="99"/>
      <c r="H305" s="99"/>
      <c r="I305" s="99"/>
      <c r="J305" s="99"/>
      <c r="K305" s="99"/>
      <c r="L305" s="142"/>
    </row>
    <row r="306" spans="1:12" s="89" customFormat="1" ht="18.75" customHeight="1">
      <c r="A306" s="57" t="s">
        <v>767</v>
      </c>
      <c r="B306" s="92"/>
      <c r="C306" s="92">
        <v>68973.34</v>
      </c>
      <c r="D306" s="58"/>
      <c r="E306" s="74"/>
      <c r="F306" s="58"/>
      <c r="G306" s="99"/>
      <c r="H306" s="99"/>
      <c r="I306" s="99"/>
      <c r="J306" s="99"/>
      <c r="K306" s="99"/>
      <c r="L306" s="142"/>
    </row>
    <row r="307" spans="1:12" s="89" customFormat="1" ht="18.75" customHeight="1">
      <c r="A307" s="57" t="s">
        <v>216</v>
      </c>
      <c r="B307" s="92"/>
      <c r="C307" s="92">
        <v>16355.04</v>
      </c>
      <c r="D307" s="58"/>
      <c r="E307" s="74"/>
      <c r="F307" s="58"/>
      <c r="G307" s="99"/>
      <c r="H307" s="99"/>
      <c r="I307" s="99"/>
      <c r="J307" s="99"/>
      <c r="K307" s="99"/>
      <c r="L307" s="142"/>
    </row>
    <row r="308" spans="1:12" s="89" customFormat="1" ht="18.75" customHeight="1">
      <c r="A308" s="57" t="s">
        <v>768</v>
      </c>
      <c r="B308" s="92"/>
      <c r="C308" s="92">
        <v>20456.08</v>
      </c>
      <c r="D308" s="58"/>
      <c r="E308" s="74"/>
      <c r="F308" s="58"/>
      <c r="G308" s="99"/>
      <c r="H308" s="99"/>
      <c r="I308" s="99"/>
      <c r="J308" s="99"/>
      <c r="K308" s="99"/>
      <c r="L308" s="142"/>
    </row>
    <row r="309" spans="1:12" s="89" customFormat="1" ht="18.75" customHeight="1">
      <c r="A309" s="57" t="s">
        <v>769</v>
      </c>
      <c r="B309" s="92"/>
      <c r="C309" s="92">
        <v>6714.87</v>
      </c>
      <c r="D309" s="58"/>
      <c r="E309" s="74"/>
      <c r="F309" s="58"/>
      <c r="G309" s="99"/>
      <c r="H309" s="99"/>
      <c r="I309" s="99"/>
      <c r="J309" s="99"/>
      <c r="K309" s="99"/>
      <c r="L309" s="142"/>
    </row>
    <row r="310" spans="1:12" s="89" customFormat="1" ht="18.75" customHeight="1">
      <c r="A310" s="61" t="s">
        <v>770</v>
      </c>
      <c r="B310" s="93"/>
      <c r="C310" s="93">
        <v>54999.26</v>
      </c>
      <c r="D310" s="59"/>
      <c r="E310" s="76"/>
      <c r="F310" s="59"/>
      <c r="G310" s="99"/>
      <c r="H310" s="99"/>
      <c r="I310" s="99"/>
      <c r="J310" s="99"/>
      <c r="K310" s="99"/>
      <c r="L310" s="142"/>
    </row>
    <row r="311" spans="1:12" s="89" customFormat="1" ht="24.75" customHeight="1">
      <c r="A311" s="33" t="s">
        <v>86</v>
      </c>
      <c r="B311" s="94">
        <v>10000000</v>
      </c>
      <c r="C311" s="94">
        <f>SUM(C312:C322)</f>
        <v>4200784.05</v>
      </c>
      <c r="D311" s="21">
        <f>B311-C311</f>
        <v>5799215.95</v>
      </c>
      <c r="E311" s="32">
        <f>C311/B311*100</f>
        <v>42.0078405</v>
      </c>
      <c r="F311" s="21">
        <v>9994236.27</v>
      </c>
      <c r="G311" s="99"/>
      <c r="H311" s="99"/>
      <c r="I311" s="99"/>
      <c r="J311" s="99"/>
      <c r="K311" s="99"/>
      <c r="L311" s="142"/>
    </row>
    <row r="312" spans="1:12" s="89" customFormat="1" ht="16.5" customHeight="1">
      <c r="A312" s="57" t="s">
        <v>597</v>
      </c>
      <c r="B312" s="92"/>
      <c r="C312" s="92">
        <v>428431.8</v>
      </c>
      <c r="D312" s="58"/>
      <c r="E312" s="74"/>
      <c r="F312" s="58"/>
      <c r="G312" s="99"/>
      <c r="H312" s="99"/>
      <c r="I312" s="99"/>
      <c r="J312" s="99"/>
      <c r="K312" s="99"/>
      <c r="L312" s="142"/>
    </row>
    <row r="313" spans="1:12" s="89" customFormat="1" ht="16.5" customHeight="1">
      <c r="A313" s="57" t="s">
        <v>661</v>
      </c>
      <c r="B313" s="92"/>
      <c r="C313" s="92">
        <v>344341.86</v>
      </c>
      <c r="D313" s="58"/>
      <c r="E313" s="74"/>
      <c r="F313" s="58"/>
      <c r="G313" s="99"/>
      <c r="H313" s="99"/>
      <c r="I313" s="99"/>
      <c r="J313" s="99"/>
      <c r="K313" s="99"/>
      <c r="L313" s="142"/>
    </row>
    <row r="314" spans="1:12" s="89" customFormat="1" ht="16.5" customHeight="1">
      <c r="A314" s="57" t="s">
        <v>766</v>
      </c>
      <c r="B314" s="92"/>
      <c r="C314" s="92">
        <v>488635.93</v>
      </c>
      <c r="D314" s="58"/>
      <c r="E314" s="74"/>
      <c r="F314" s="58"/>
      <c r="G314" s="99"/>
      <c r="H314" s="99"/>
      <c r="I314" s="99"/>
      <c r="J314" s="99"/>
      <c r="K314" s="99"/>
      <c r="L314" s="142"/>
    </row>
    <row r="315" spans="1:12" s="89" customFormat="1" ht="16.5" customHeight="1">
      <c r="A315" s="57" t="s">
        <v>256</v>
      </c>
      <c r="B315" s="92" t="s">
        <v>185</v>
      </c>
      <c r="C315" s="92">
        <v>521002.8</v>
      </c>
      <c r="D315" s="58"/>
      <c r="E315" s="74"/>
      <c r="F315" s="58"/>
      <c r="G315" s="99"/>
      <c r="H315" s="99"/>
      <c r="I315" s="99"/>
      <c r="J315" s="99"/>
      <c r="K315" s="99"/>
      <c r="L315" s="142"/>
    </row>
    <row r="316" spans="1:12" s="89" customFormat="1" ht="16.5" customHeight="1">
      <c r="A316" s="57" t="s">
        <v>771</v>
      </c>
      <c r="B316" s="92"/>
      <c r="C316" s="92">
        <v>215708.27</v>
      </c>
      <c r="D316" s="58"/>
      <c r="E316" s="74"/>
      <c r="F316" s="58"/>
      <c r="G316" s="99"/>
      <c r="H316" s="99"/>
      <c r="I316" s="99"/>
      <c r="J316" s="99"/>
      <c r="K316" s="99"/>
      <c r="L316" s="142"/>
    </row>
    <row r="317" spans="1:12" s="89" customFormat="1" ht="16.5" customHeight="1">
      <c r="A317" s="57" t="s">
        <v>701</v>
      </c>
      <c r="B317" s="92"/>
      <c r="C317" s="92">
        <v>631356.41</v>
      </c>
      <c r="D317" s="58"/>
      <c r="E317" s="74"/>
      <c r="F317" s="58"/>
      <c r="G317" s="99"/>
      <c r="H317" s="99"/>
      <c r="I317" s="99"/>
      <c r="J317" s="99"/>
      <c r="K317" s="99"/>
      <c r="L317" s="142"/>
    </row>
    <row r="318" spans="1:12" s="89" customFormat="1" ht="16.5" customHeight="1">
      <c r="A318" s="61" t="s">
        <v>767</v>
      </c>
      <c r="B318" s="93"/>
      <c r="C318" s="93">
        <v>620759.91</v>
      </c>
      <c r="D318" s="59"/>
      <c r="E318" s="76"/>
      <c r="F318" s="59"/>
      <c r="G318" s="99"/>
      <c r="H318" s="99"/>
      <c r="I318" s="99"/>
      <c r="J318" s="99"/>
      <c r="K318" s="99"/>
      <c r="L318" s="142"/>
    </row>
    <row r="319" spans="1:12" s="89" customFormat="1" ht="16.5" customHeight="1">
      <c r="A319" s="57" t="s">
        <v>216</v>
      </c>
      <c r="B319" s="92"/>
      <c r="C319" s="92">
        <v>147195.49</v>
      </c>
      <c r="D319" s="58"/>
      <c r="E319" s="74"/>
      <c r="F319" s="58"/>
      <c r="G319" s="99"/>
      <c r="H319" s="99"/>
      <c r="I319" s="99"/>
      <c r="J319" s="99"/>
      <c r="K319" s="99"/>
      <c r="L319" s="142"/>
    </row>
    <row r="320" spans="1:12" s="89" customFormat="1" ht="16.5" customHeight="1">
      <c r="A320" s="57" t="s">
        <v>770</v>
      </c>
      <c r="B320" s="92"/>
      <c r="C320" s="92">
        <v>529983.68</v>
      </c>
      <c r="D320" s="58"/>
      <c r="E320" s="74"/>
      <c r="F320" s="58"/>
      <c r="G320" s="99"/>
      <c r="H320" s="99"/>
      <c r="I320" s="99"/>
      <c r="J320" s="99"/>
      <c r="K320" s="99"/>
      <c r="L320" s="142"/>
    </row>
    <row r="321" spans="1:12" s="89" customFormat="1" ht="16.5" customHeight="1">
      <c r="A321" s="57" t="s">
        <v>769</v>
      </c>
      <c r="B321" s="92"/>
      <c r="C321" s="92">
        <v>89262.97</v>
      </c>
      <c r="D321" s="58"/>
      <c r="E321" s="74"/>
      <c r="F321" s="58"/>
      <c r="G321" s="99"/>
      <c r="H321" s="99"/>
      <c r="I321" s="99"/>
      <c r="J321" s="99"/>
      <c r="K321" s="99"/>
      <c r="L321" s="142"/>
    </row>
    <row r="322" spans="1:12" s="89" customFormat="1" ht="17.25" customHeight="1">
      <c r="A322" s="57" t="s">
        <v>772</v>
      </c>
      <c r="B322" s="92"/>
      <c r="C322" s="92">
        <v>184104.93</v>
      </c>
      <c r="D322" s="58"/>
      <c r="E322" s="74"/>
      <c r="F322" s="58"/>
      <c r="G322" s="99"/>
      <c r="H322" s="99"/>
      <c r="I322" s="99"/>
      <c r="J322" s="99"/>
      <c r="K322" s="99"/>
      <c r="L322" s="142"/>
    </row>
    <row r="323" spans="1:12" s="332" customFormat="1" ht="27" customHeight="1">
      <c r="A323" s="174" t="s">
        <v>101</v>
      </c>
      <c r="B323" s="166">
        <f>SUM(B299,B311)</f>
        <v>10880000</v>
      </c>
      <c r="C323" s="166">
        <f>SUM(C299,C311)</f>
        <v>4638710.32</v>
      </c>
      <c r="D323" s="167">
        <f>B323-C323</f>
        <v>6241289.68</v>
      </c>
      <c r="E323" s="168">
        <f>C323/B323*100</f>
        <v>42.63520514705883</v>
      </c>
      <c r="F323" s="167">
        <f>SUM(F299:F311)</f>
        <v>11131753.32</v>
      </c>
      <c r="G323" s="99"/>
      <c r="H323" s="99"/>
      <c r="I323" s="99"/>
      <c r="J323" s="99"/>
      <c r="K323" s="99"/>
      <c r="L323" s="142"/>
    </row>
    <row r="324" spans="1:12" s="89" customFormat="1" ht="24.75" customHeight="1">
      <c r="A324" s="33" t="s">
        <v>122</v>
      </c>
      <c r="B324" s="94">
        <v>20000</v>
      </c>
      <c r="C324" s="94">
        <f>SUM(C325:C329)</f>
        <v>5074.24</v>
      </c>
      <c r="D324" s="21">
        <f>B324-C324</f>
        <v>14925.76</v>
      </c>
      <c r="E324" s="32">
        <f>C324/B324*100</f>
        <v>25.371199999999998</v>
      </c>
      <c r="F324" s="21">
        <v>36936.83</v>
      </c>
      <c r="G324" s="99"/>
      <c r="H324" s="99"/>
      <c r="I324" s="99"/>
      <c r="J324" s="99"/>
      <c r="K324" s="99"/>
      <c r="L324" s="142"/>
    </row>
    <row r="325" spans="1:12" s="89" customFormat="1" ht="17.25" customHeight="1">
      <c r="A325" s="57" t="s">
        <v>597</v>
      </c>
      <c r="B325" s="92"/>
      <c r="C325" s="92">
        <v>1755.38</v>
      </c>
      <c r="D325" s="58"/>
      <c r="E325" s="74"/>
      <c r="F325" s="58"/>
      <c r="G325" s="99"/>
      <c r="H325" s="99"/>
      <c r="I325" s="99"/>
      <c r="J325" s="99"/>
      <c r="K325" s="99"/>
      <c r="L325" s="142"/>
    </row>
    <row r="326" spans="1:12" s="89" customFormat="1" ht="16.5" customHeight="1">
      <c r="A326" s="57" t="s">
        <v>661</v>
      </c>
      <c r="B326" s="92"/>
      <c r="C326" s="92">
        <v>437.25</v>
      </c>
      <c r="D326" s="58"/>
      <c r="E326" s="74"/>
      <c r="F326" s="58"/>
      <c r="G326" s="99"/>
      <c r="H326" s="99"/>
      <c r="I326" s="99"/>
      <c r="J326" s="99"/>
      <c r="K326" s="99"/>
      <c r="L326" s="142"/>
    </row>
    <row r="327" spans="1:12" s="89" customFormat="1" ht="16.5" customHeight="1">
      <c r="A327" s="57" t="s">
        <v>766</v>
      </c>
      <c r="B327" s="92"/>
      <c r="C327" s="92">
        <v>1214.28</v>
      </c>
      <c r="D327" s="58"/>
      <c r="E327" s="74"/>
      <c r="F327" s="58"/>
      <c r="G327" s="99"/>
      <c r="H327" s="99"/>
      <c r="I327" s="99"/>
      <c r="J327" s="99"/>
      <c r="K327" s="99"/>
      <c r="L327" s="142"/>
    </row>
    <row r="328" spans="1:12" s="89" customFormat="1" ht="18.75" customHeight="1">
      <c r="A328" s="57" t="s">
        <v>262</v>
      </c>
      <c r="B328" s="92"/>
      <c r="C328" s="92">
        <v>1090.04</v>
      </c>
      <c r="D328" s="58"/>
      <c r="E328" s="74"/>
      <c r="F328" s="58"/>
      <c r="G328" s="99"/>
      <c r="H328" s="99"/>
      <c r="I328" s="99"/>
      <c r="J328" s="99"/>
      <c r="K328" s="99"/>
      <c r="L328" s="142"/>
    </row>
    <row r="329" spans="1:12" s="89" customFormat="1" ht="17.25" customHeight="1">
      <c r="A329" s="343" t="s">
        <v>769</v>
      </c>
      <c r="B329" s="93"/>
      <c r="C329" s="93">
        <v>577.29</v>
      </c>
      <c r="D329" s="59"/>
      <c r="E329" s="76"/>
      <c r="F329" s="59"/>
      <c r="G329" s="99"/>
      <c r="H329" s="99"/>
      <c r="I329" s="99"/>
      <c r="J329" s="99"/>
      <c r="K329" s="99"/>
      <c r="L329" s="142"/>
    </row>
    <row r="330" spans="1:12" s="89" customFormat="1" ht="24.75" customHeight="1">
      <c r="A330" s="33" t="s">
        <v>78</v>
      </c>
      <c r="B330" s="94">
        <v>320000</v>
      </c>
      <c r="C330" s="94">
        <f>SUM(C331:C334)</f>
        <v>50824.240000000005</v>
      </c>
      <c r="D330" s="21">
        <f>B330-C330</f>
        <v>269175.76</v>
      </c>
      <c r="E330" s="32">
        <f>C330/B330*100</f>
        <v>15.882575000000001</v>
      </c>
      <c r="F330" s="21">
        <v>318197.46</v>
      </c>
      <c r="G330" s="99"/>
      <c r="H330" s="99"/>
      <c r="I330" s="99"/>
      <c r="J330" s="99"/>
      <c r="K330" s="99"/>
      <c r="L330" s="142"/>
    </row>
    <row r="331" spans="1:12" s="89" customFormat="1" ht="16.5" customHeight="1">
      <c r="A331" s="57" t="s">
        <v>597</v>
      </c>
      <c r="B331" s="92"/>
      <c r="C331" s="92">
        <v>25319.33</v>
      </c>
      <c r="D331" s="58"/>
      <c r="E331" s="74"/>
      <c r="F331" s="58"/>
      <c r="G331" s="99"/>
      <c r="H331" s="99"/>
      <c r="I331" s="99"/>
      <c r="J331" s="99"/>
      <c r="K331" s="99"/>
      <c r="L331" s="142"/>
    </row>
    <row r="332" spans="1:12" s="89" customFormat="1" ht="16.5" customHeight="1">
      <c r="A332" s="57" t="s">
        <v>661</v>
      </c>
      <c r="B332" s="92"/>
      <c r="C332" s="92">
        <v>3935.56</v>
      </c>
      <c r="D332" s="58"/>
      <c r="E332" s="74"/>
      <c r="F332" s="58"/>
      <c r="G332" s="99"/>
      <c r="H332" s="99"/>
      <c r="I332" s="99"/>
      <c r="J332" s="99"/>
      <c r="K332" s="99"/>
      <c r="L332" s="142"/>
    </row>
    <row r="333" spans="1:12" s="89" customFormat="1" ht="16.5" customHeight="1">
      <c r="A333" s="57" t="s">
        <v>766</v>
      </c>
      <c r="B333" s="92"/>
      <c r="C333" s="92">
        <v>11759.3</v>
      </c>
      <c r="D333" s="58"/>
      <c r="E333" s="74"/>
      <c r="F333" s="58"/>
      <c r="G333" s="99"/>
      <c r="H333" s="99"/>
      <c r="I333" s="99"/>
      <c r="J333" s="99"/>
      <c r="K333" s="99"/>
      <c r="L333" s="142"/>
    </row>
    <row r="334" spans="1:12" s="89" customFormat="1" ht="16.5" customHeight="1">
      <c r="A334" s="57" t="s">
        <v>262</v>
      </c>
      <c r="B334" s="92"/>
      <c r="C334" s="92">
        <v>9810.05</v>
      </c>
      <c r="D334" s="58"/>
      <c r="E334" s="74"/>
      <c r="F334" s="58"/>
      <c r="G334" s="99"/>
      <c r="H334" s="99"/>
      <c r="I334" s="99"/>
      <c r="J334" s="99"/>
      <c r="K334" s="99"/>
      <c r="L334" s="142"/>
    </row>
    <row r="335" spans="1:12" s="125" customFormat="1" ht="27" customHeight="1">
      <c r="A335" s="169" t="s">
        <v>104</v>
      </c>
      <c r="B335" s="166">
        <f>B324+B330</f>
        <v>340000</v>
      </c>
      <c r="C335" s="166">
        <f>C324+C330</f>
        <v>55898.48</v>
      </c>
      <c r="D335" s="167">
        <f>B335-C335</f>
        <v>284101.52</v>
      </c>
      <c r="E335" s="168">
        <f>C335/B335*100</f>
        <v>16.440729411764707</v>
      </c>
      <c r="F335" s="167">
        <f>F324+F330</f>
        <v>355134.29000000004</v>
      </c>
      <c r="G335" s="152"/>
      <c r="H335" s="152"/>
      <c r="I335" s="152"/>
      <c r="J335" s="152"/>
      <c r="K335" s="152"/>
      <c r="L335" s="155"/>
    </row>
    <row r="336" spans="1:12" s="332" customFormat="1" ht="25.5" customHeight="1">
      <c r="A336" s="195" t="s">
        <v>85</v>
      </c>
      <c r="B336" s="196">
        <f>SUM(B323+B335)</f>
        <v>11220000</v>
      </c>
      <c r="C336" s="196">
        <f>SUM(C323+C335)</f>
        <v>4694608.800000001</v>
      </c>
      <c r="D336" s="197">
        <f>B336-C336</f>
        <v>6525391.199999999</v>
      </c>
      <c r="E336" s="198">
        <f>C336/B336*100</f>
        <v>41.841433155080225</v>
      </c>
      <c r="F336" s="197">
        <f>SUM(F323+F335)</f>
        <v>11486887.61</v>
      </c>
      <c r="G336" s="99"/>
      <c r="H336" s="99"/>
      <c r="I336" s="99"/>
      <c r="J336" s="99"/>
      <c r="K336" s="99"/>
      <c r="L336" s="142"/>
    </row>
    <row r="337" spans="1:16" s="342" customFormat="1" ht="54.75" customHeight="1">
      <c r="A337" s="43" t="s">
        <v>126</v>
      </c>
      <c r="B337" s="91"/>
      <c r="C337" s="91"/>
      <c r="D337" s="37"/>
      <c r="E337" s="67"/>
      <c r="F337" s="66"/>
      <c r="G337" s="99"/>
      <c r="H337" s="99"/>
      <c r="I337" s="99"/>
      <c r="J337" s="99"/>
      <c r="K337" s="99"/>
      <c r="L337" s="142"/>
      <c r="M337" s="142"/>
      <c r="N337" s="142"/>
      <c r="O337" s="142"/>
      <c r="P337" s="142"/>
    </row>
    <row r="338" spans="1:12" s="89" customFormat="1" ht="24.75" customHeight="1">
      <c r="A338" s="33" t="s">
        <v>83</v>
      </c>
      <c r="B338" s="94">
        <v>1580000</v>
      </c>
      <c r="C338" s="94">
        <f>SUM(C339:C353)</f>
        <v>1010837.8400000002</v>
      </c>
      <c r="D338" s="21">
        <f>B338-C338</f>
        <v>569162.1599999998</v>
      </c>
      <c r="E338" s="32">
        <f>C338/B338*100</f>
        <v>63.977078481012676</v>
      </c>
      <c r="F338" s="21">
        <v>0</v>
      </c>
      <c r="G338" s="99"/>
      <c r="H338" s="99"/>
      <c r="I338" s="99"/>
      <c r="J338" s="99"/>
      <c r="K338" s="99"/>
      <c r="L338" s="142"/>
    </row>
    <row r="339" spans="1:12" s="89" customFormat="1" ht="19.5" customHeight="1">
      <c r="A339" s="57" t="s">
        <v>539</v>
      </c>
      <c r="B339" s="92"/>
      <c r="C339" s="92">
        <v>55878.67</v>
      </c>
      <c r="D339" s="58"/>
      <c r="E339" s="74"/>
      <c r="F339" s="58"/>
      <c r="G339" s="99"/>
      <c r="H339" s="99"/>
      <c r="I339" s="99"/>
      <c r="J339" s="99"/>
      <c r="K339" s="99"/>
      <c r="L339" s="142"/>
    </row>
    <row r="340" spans="1:12" s="89" customFormat="1" ht="19.5" customHeight="1">
      <c r="A340" s="57" t="s">
        <v>540</v>
      </c>
      <c r="B340" s="92"/>
      <c r="C340" s="92">
        <v>73236.54</v>
      </c>
      <c r="D340" s="58"/>
      <c r="E340" s="74"/>
      <c r="F340" s="58"/>
      <c r="G340" s="99"/>
      <c r="H340" s="99"/>
      <c r="I340" s="99"/>
      <c r="J340" s="99"/>
      <c r="K340" s="99"/>
      <c r="L340" s="142"/>
    </row>
    <row r="341" spans="1:12" s="89" customFormat="1" ht="19.5" customHeight="1">
      <c r="A341" s="61" t="s">
        <v>541</v>
      </c>
      <c r="B341" s="93"/>
      <c r="C341" s="93">
        <v>78929.89</v>
      </c>
      <c r="D341" s="59"/>
      <c r="E341" s="76"/>
      <c r="F341" s="59"/>
      <c r="G341" s="99"/>
      <c r="H341" s="99"/>
      <c r="I341" s="99"/>
      <c r="J341" s="99"/>
      <c r="K341" s="99"/>
      <c r="L341" s="142"/>
    </row>
    <row r="342" spans="1:12" s="89" customFormat="1" ht="19.5" customHeight="1">
      <c r="A342" s="57" t="s">
        <v>542</v>
      </c>
      <c r="B342" s="92"/>
      <c r="C342" s="92">
        <v>61568.11</v>
      </c>
      <c r="D342" s="58"/>
      <c r="E342" s="74"/>
      <c r="F342" s="58"/>
      <c r="G342" s="99"/>
      <c r="H342" s="99"/>
      <c r="I342" s="99"/>
      <c r="J342" s="99"/>
      <c r="K342" s="99"/>
      <c r="L342" s="142"/>
    </row>
    <row r="343" spans="1:12" s="89" customFormat="1" ht="19.5" customHeight="1">
      <c r="A343" s="57" t="s">
        <v>543</v>
      </c>
      <c r="B343" s="92"/>
      <c r="C343" s="92">
        <v>82966.33</v>
      </c>
      <c r="D343" s="58"/>
      <c r="E343" s="74"/>
      <c r="F343" s="58"/>
      <c r="G343" s="99"/>
      <c r="H343" s="99"/>
      <c r="I343" s="99"/>
      <c r="J343" s="99"/>
      <c r="K343" s="99"/>
      <c r="L343" s="142"/>
    </row>
    <row r="344" spans="1:12" s="89" customFormat="1" ht="19.5" customHeight="1">
      <c r="A344" s="57" t="s">
        <v>544</v>
      </c>
      <c r="B344" s="92"/>
      <c r="C344" s="92">
        <v>62723.99</v>
      </c>
      <c r="D344" s="58"/>
      <c r="E344" s="74"/>
      <c r="F344" s="58"/>
      <c r="G344" s="99"/>
      <c r="H344" s="99"/>
      <c r="I344" s="99"/>
      <c r="J344" s="99"/>
      <c r="K344" s="99"/>
      <c r="L344" s="142"/>
    </row>
    <row r="345" spans="1:12" s="89" customFormat="1" ht="19.5" customHeight="1">
      <c r="A345" s="57" t="s">
        <v>545</v>
      </c>
      <c r="B345" s="92"/>
      <c r="C345" s="92">
        <v>98842.7</v>
      </c>
      <c r="D345" s="58"/>
      <c r="E345" s="74"/>
      <c r="F345" s="58"/>
      <c r="G345" s="99"/>
      <c r="H345" s="99"/>
      <c r="I345" s="99"/>
      <c r="J345" s="99"/>
      <c r="K345" s="99"/>
      <c r="L345" s="142"/>
    </row>
    <row r="346" spans="1:12" s="89" customFormat="1" ht="19.5" customHeight="1">
      <c r="A346" s="57" t="s">
        <v>262</v>
      </c>
      <c r="B346" s="92"/>
      <c r="C346" s="92">
        <v>85337.52</v>
      </c>
      <c r="D346" s="58"/>
      <c r="E346" s="74"/>
      <c r="F346" s="58"/>
      <c r="G346" s="99"/>
      <c r="H346" s="99"/>
      <c r="I346" s="99"/>
      <c r="J346" s="99"/>
      <c r="K346" s="99"/>
      <c r="L346" s="142"/>
    </row>
    <row r="347" spans="1:12" s="89" customFormat="1" ht="19.5" customHeight="1">
      <c r="A347" s="57" t="s">
        <v>546</v>
      </c>
      <c r="B347" s="92"/>
      <c r="C347" s="92">
        <v>99410.15</v>
      </c>
      <c r="D347" s="58"/>
      <c r="E347" s="74"/>
      <c r="F347" s="58"/>
      <c r="G347" s="99"/>
      <c r="H347" s="99"/>
      <c r="I347" s="99"/>
      <c r="J347" s="99"/>
      <c r="K347" s="99"/>
      <c r="L347" s="142"/>
    </row>
    <row r="348" spans="1:12" s="89" customFormat="1" ht="19.5" customHeight="1">
      <c r="A348" s="57" t="s">
        <v>598</v>
      </c>
      <c r="B348" s="92"/>
      <c r="C348" s="92">
        <v>32763.15</v>
      </c>
      <c r="D348" s="58"/>
      <c r="E348" s="74"/>
      <c r="F348" s="58"/>
      <c r="G348" s="99"/>
      <c r="H348" s="99"/>
      <c r="I348" s="99"/>
      <c r="J348" s="99"/>
      <c r="K348" s="99"/>
      <c r="L348" s="142"/>
    </row>
    <row r="349" spans="1:12" s="89" customFormat="1" ht="19.5" customHeight="1">
      <c r="A349" s="57" t="s">
        <v>599</v>
      </c>
      <c r="B349" s="92"/>
      <c r="C349" s="92">
        <v>49037.18</v>
      </c>
      <c r="D349" s="58"/>
      <c r="E349" s="74"/>
      <c r="F349" s="58"/>
      <c r="G349" s="99"/>
      <c r="H349" s="99"/>
      <c r="I349" s="99"/>
      <c r="J349" s="99"/>
      <c r="K349" s="99"/>
      <c r="L349" s="142"/>
    </row>
    <row r="350" spans="1:12" s="89" customFormat="1" ht="19.5" customHeight="1">
      <c r="A350" s="57" t="s">
        <v>600</v>
      </c>
      <c r="B350" s="92"/>
      <c r="C350" s="92">
        <v>64196.19</v>
      </c>
      <c r="D350" s="58"/>
      <c r="E350" s="74"/>
      <c r="F350" s="58"/>
      <c r="G350" s="99"/>
      <c r="H350" s="99"/>
      <c r="I350" s="99"/>
      <c r="J350" s="99"/>
      <c r="K350" s="99"/>
      <c r="L350" s="142"/>
    </row>
    <row r="351" spans="1:12" s="89" customFormat="1" ht="19.5" customHeight="1">
      <c r="A351" s="57" t="s">
        <v>601</v>
      </c>
      <c r="B351" s="92"/>
      <c r="C351" s="92">
        <v>38113.14</v>
      </c>
      <c r="D351" s="58"/>
      <c r="E351" s="74"/>
      <c r="F351" s="58"/>
      <c r="G351" s="99"/>
      <c r="H351" s="99"/>
      <c r="I351" s="99"/>
      <c r="J351" s="99"/>
      <c r="K351" s="99"/>
      <c r="L351" s="142"/>
    </row>
    <row r="352" spans="1:12" s="89" customFormat="1" ht="19.5" customHeight="1">
      <c r="A352" s="57" t="s">
        <v>602</v>
      </c>
      <c r="B352" s="92"/>
      <c r="C352" s="92">
        <v>51379.8</v>
      </c>
      <c r="D352" s="58"/>
      <c r="E352" s="74"/>
      <c r="F352" s="58"/>
      <c r="G352" s="99"/>
      <c r="H352" s="99"/>
      <c r="I352" s="99"/>
      <c r="J352" s="99"/>
      <c r="K352" s="99"/>
      <c r="L352" s="142"/>
    </row>
    <row r="353" spans="1:12" s="89" customFormat="1" ht="19.5" customHeight="1">
      <c r="A353" s="57" t="s">
        <v>603</v>
      </c>
      <c r="B353" s="92"/>
      <c r="C353" s="92">
        <v>76454.48</v>
      </c>
      <c r="D353" s="58"/>
      <c r="E353" s="74"/>
      <c r="F353" s="58"/>
      <c r="G353" s="99"/>
      <c r="H353" s="99"/>
      <c r="I353" s="99"/>
      <c r="J353" s="99"/>
      <c r="K353" s="99"/>
      <c r="L353" s="142"/>
    </row>
    <row r="354" spans="1:12" s="89" customFormat="1" ht="29.25" customHeight="1">
      <c r="A354" s="33" t="s">
        <v>86</v>
      </c>
      <c r="B354" s="94">
        <v>7125000</v>
      </c>
      <c r="C354" s="94">
        <f>SUM(C355:C369)</f>
        <v>8086702.72</v>
      </c>
      <c r="D354" s="21">
        <f>B354-C354</f>
        <v>-961702.7199999997</v>
      </c>
      <c r="E354" s="32">
        <f>C354/B354*100</f>
        <v>113.4975820350877</v>
      </c>
      <c r="F354" s="21">
        <v>0</v>
      </c>
      <c r="G354" s="99"/>
      <c r="H354" s="99"/>
      <c r="I354" s="99"/>
      <c r="J354" s="99"/>
      <c r="K354" s="99"/>
      <c r="L354" s="142"/>
    </row>
    <row r="355" spans="1:12" s="89" customFormat="1" ht="19.5" customHeight="1">
      <c r="A355" s="57" t="s">
        <v>539</v>
      </c>
      <c r="B355" s="92"/>
      <c r="C355" s="92">
        <v>447029.61</v>
      </c>
      <c r="D355" s="367" t="s">
        <v>164</v>
      </c>
      <c r="E355" s="74"/>
      <c r="F355" s="58"/>
      <c r="G355" s="99"/>
      <c r="H355" s="99"/>
      <c r="I355" s="99"/>
      <c r="J355" s="99"/>
      <c r="K355" s="99"/>
      <c r="L355" s="142"/>
    </row>
    <row r="356" spans="1:12" s="89" customFormat="1" ht="19.5" customHeight="1">
      <c r="A356" s="57" t="s">
        <v>540</v>
      </c>
      <c r="B356" s="92"/>
      <c r="C356" s="92">
        <v>585892.24</v>
      </c>
      <c r="D356" s="367"/>
      <c r="E356" s="74"/>
      <c r="F356" s="58"/>
      <c r="G356" s="99"/>
      <c r="H356" s="99"/>
      <c r="I356" s="99"/>
      <c r="J356" s="99"/>
      <c r="K356" s="99"/>
      <c r="L356" s="142"/>
    </row>
    <row r="357" spans="1:12" s="89" customFormat="1" ht="19.5" customHeight="1">
      <c r="A357" s="57" t="s">
        <v>541</v>
      </c>
      <c r="B357" s="92"/>
      <c r="C357" s="92">
        <v>631439.25</v>
      </c>
      <c r="D357" s="58"/>
      <c r="E357" s="74"/>
      <c r="F357" s="58"/>
      <c r="G357" s="99"/>
      <c r="H357" s="99"/>
      <c r="I357" s="99"/>
      <c r="J357" s="99"/>
      <c r="K357" s="99"/>
      <c r="L357" s="142"/>
    </row>
    <row r="358" spans="1:12" s="89" customFormat="1" ht="19.5" customHeight="1">
      <c r="A358" s="57" t="s">
        <v>542</v>
      </c>
      <c r="B358" s="92"/>
      <c r="C358" s="92">
        <v>492544.91</v>
      </c>
      <c r="D358" s="58"/>
      <c r="E358" s="74"/>
      <c r="F358" s="58"/>
      <c r="G358" s="99"/>
      <c r="H358" s="99"/>
      <c r="I358" s="99"/>
      <c r="J358" s="99"/>
      <c r="K358" s="99"/>
      <c r="L358" s="142"/>
    </row>
    <row r="359" spans="1:12" s="89" customFormat="1" ht="19.5" customHeight="1">
      <c r="A359" s="57" t="s">
        <v>543</v>
      </c>
      <c r="B359" s="92"/>
      <c r="C359" s="92">
        <v>663730.32</v>
      </c>
      <c r="D359" s="58"/>
      <c r="E359" s="74"/>
      <c r="F359" s="58"/>
      <c r="G359" s="99"/>
      <c r="H359" s="99"/>
      <c r="I359" s="99"/>
      <c r="J359" s="99"/>
      <c r="K359" s="99"/>
      <c r="L359" s="142"/>
    </row>
    <row r="360" spans="1:12" s="89" customFormat="1" ht="19.5" customHeight="1">
      <c r="A360" s="57" t="s">
        <v>544</v>
      </c>
      <c r="B360" s="92"/>
      <c r="C360" s="92">
        <v>501791.97</v>
      </c>
      <c r="D360" s="58"/>
      <c r="E360" s="74"/>
      <c r="F360" s="58"/>
      <c r="G360" s="99"/>
      <c r="H360" s="99"/>
      <c r="I360" s="99"/>
      <c r="J360" s="99"/>
      <c r="K360" s="99"/>
      <c r="L360" s="142"/>
    </row>
    <row r="361" spans="1:12" s="89" customFormat="1" ht="19.5" customHeight="1">
      <c r="A361" s="57" t="s">
        <v>545</v>
      </c>
      <c r="B361" s="92"/>
      <c r="C361" s="92">
        <v>790741.61</v>
      </c>
      <c r="D361" s="58"/>
      <c r="E361" s="74"/>
      <c r="F361" s="58"/>
      <c r="G361" s="99"/>
      <c r="H361" s="99"/>
      <c r="I361" s="99"/>
      <c r="J361" s="99"/>
      <c r="K361" s="99"/>
      <c r="L361" s="142"/>
    </row>
    <row r="362" spans="1:12" s="89" customFormat="1" ht="19.5" customHeight="1">
      <c r="A362" s="57" t="s">
        <v>262</v>
      </c>
      <c r="B362" s="92"/>
      <c r="C362" s="92">
        <v>682700.17</v>
      </c>
      <c r="D362" s="58"/>
      <c r="E362" s="74"/>
      <c r="F362" s="58"/>
      <c r="G362" s="99"/>
      <c r="H362" s="99"/>
      <c r="I362" s="99"/>
      <c r="J362" s="99"/>
      <c r="K362" s="99"/>
      <c r="L362" s="142"/>
    </row>
    <row r="363" spans="1:12" s="89" customFormat="1" ht="19.5" customHeight="1">
      <c r="A363" s="57" t="s">
        <v>546</v>
      </c>
      <c r="B363" s="92"/>
      <c r="C363" s="92">
        <v>795281.14</v>
      </c>
      <c r="D363" s="58"/>
      <c r="E363" s="74"/>
      <c r="F363" s="58"/>
      <c r="G363" s="99"/>
      <c r="H363" s="99"/>
      <c r="I363" s="99"/>
      <c r="J363" s="99"/>
      <c r="K363" s="99"/>
      <c r="L363" s="142"/>
    </row>
    <row r="364" spans="1:12" s="89" customFormat="1" ht="19.5" customHeight="1">
      <c r="A364" s="57" t="s">
        <v>598</v>
      </c>
      <c r="B364" s="92"/>
      <c r="C364" s="92">
        <v>262105.12</v>
      </c>
      <c r="D364" s="58"/>
      <c r="E364" s="74"/>
      <c r="F364" s="58"/>
      <c r="G364" s="99"/>
      <c r="H364" s="99"/>
      <c r="I364" s="99"/>
      <c r="J364" s="99"/>
      <c r="K364" s="99"/>
      <c r="L364" s="142"/>
    </row>
    <row r="365" spans="1:12" s="89" customFormat="1" ht="19.5" customHeight="1">
      <c r="A365" s="61" t="s">
        <v>599</v>
      </c>
      <c r="B365" s="93"/>
      <c r="C365" s="93">
        <v>392297.55</v>
      </c>
      <c r="D365" s="59"/>
      <c r="E365" s="76"/>
      <c r="F365" s="59"/>
      <c r="G365" s="99"/>
      <c r="H365" s="99"/>
      <c r="I365" s="99"/>
      <c r="J365" s="99"/>
      <c r="K365" s="99"/>
      <c r="L365" s="142"/>
    </row>
    <row r="366" spans="1:12" s="89" customFormat="1" ht="19.5" customHeight="1">
      <c r="A366" s="57" t="s">
        <v>600</v>
      </c>
      <c r="B366" s="92"/>
      <c r="C366" s="92">
        <v>513569.62</v>
      </c>
      <c r="D366" s="58"/>
      <c r="E366" s="74"/>
      <c r="F366" s="58"/>
      <c r="G366" s="99"/>
      <c r="H366" s="99"/>
      <c r="I366" s="99"/>
      <c r="J366" s="99"/>
      <c r="K366" s="99"/>
      <c r="L366" s="142"/>
    </row>
    <row r="367" spans="1:12" s="89" customFormat="1" ht="19.5" customHeight="1">
      <c r="A367" s="57" t="s">
        <v>601</v>
      </c>
      <c r="B367" s="92"/>
      <c r="C367" s="92">
        <v>304905.3</v>
      </c>
      <c r="D367" s="58"/>
      <c r="E367" s="74"/>
      <c r="F367" s="58"/>
      <c r="G367" s="99"/>
      <c r="H367" s="99"/>
      <c r="I367" s="99"/>
      <c r="J367" s="99"/>
      <c r="K367" s="99"/>
      <c r="L367" s="142"/>
    </row>
    <row r="368" spans="1:12" s="89" customFormat="1" ht="19.5" customHeight="1">
      <c r="A368" s="57" t="s">
        <v>602</v>
      </c>
      <c r="B368" s="92"/>
      <c r="C368" s="92">
        <v>411038.08</v>
      </c>
      <c r="D368" s="58"/>
      <c r="E368" s="74"/>
      <c r="F368" s="58"/>
      <c r="G368" s="99"/>
      <c r="H368" s="99"/>
      <c r="I368" s="99"/>
      <c r="J368" s="99"/>
      <c r="K368" s="99"/>
      <c r="L368" s="142"/>
    </row>
    <row r="369" spans="1:12" s="89" customFormat="1" ht="19.5" customHeight="1">
      <c r="A369" s="57" t="s">
        <v>603</v>
      </c>
      <c r="B369" s="92"/>
      <c r="C369" s="92">
        <v>611635.83</v>
      </c>
      <c r="D369" s="58"/>
      <c r="E369" s="74"/>
      <c r="F369" s="58"/>
      <c r="G369" s="99"/>
      <c r="H369" s="99"/>
      <c r="I369" s="99"/>
      <c r="J369" s="99"/>
      <c r="K369" s="99"/>
      <c r="L369" s="142"/>
    </row>
    <row r="370" spans="1:12" s="332" customFormat="1" ht="31.5" customHeight="1">
      <c r="A370" s="169" t="s">
        <v>101</v>
      </c>
      <c r="B370" s="167">
        <f>SUM(B338,B354)</f>
        <v>8705000</v>
      </c>
      <c r="C370" s="167">
        <f>SUM(C338,C354)</f>
        <v>9097540.56</v>
      </c>
      <c r="D370" s="167">
        <f>B370-C370</f>
        <v>-392540.5600000005</v>
      </c>
      <c r="E370" s="168">
        <f>C370/B370*100</f>
        <v>104.5093688684664</v>
      </c>
      <c r="F370" s="167">
        <f>SUM(F338:F354)</f>
        <v>0</v>
      </c>
      <c r="G370" s="99"/>
      <c r="H370" s="99"/>
      <c r="I370" s="99"/>
      <c r="J370" s="99"/>
      <c r="K370" s="99"/>
      <c r="L370" s="142"/>
    </row>
    <row r="371" spans="1:12" s="89" customFormat="1" ht="30" customHeight="1">
      <c r="A371" s="33" t="s">
        <v>502</v>
      </c>
      <c r="B371" s="94">
        <v>84000</v>
      </c>
      <c r="C371" s="94">
        <f>SUM(C372:C383)</f>
        <v>82842.16</v>
      </c>
      <c r="D371" s="21">
        <f>B371-C371</f>
        <v>1157.8399999999965</v>
      </c>
      <c r="E371" s="32">
        <f>C371/B371*100</f>
        <v>98.62161904761905</v>
      </c>
      <c r="F371" s="21">
        <v>0</v>
      </c>
      <c r="G371" s="99"/>
      <c r="H371" s="99"/>
      <c r="I371" s="99"/>
      <c r="J371" s="99"/>
      <c r="K371" s="99"/>
      <c r="L371" s="142"/>
    </row>
    <row r="372" spans="1:12" s="89" customFormat="1" ht="19.5" customHeight="1">
      <c r="A372" s="57" t="s">
        <v>539</v>
      </c>
      <c r="B372" s="92"/>
      <c r="C372" s="92">
        <v>1149.27</v>
      </c>
      <c r="D372" s="58"/>
      <c r="E372" s="74"/>
      <c r="F372" s="58"/>
      <c r="G372" s="99"/>
      <c r="H372" s="99"/>
      <c r="I372" s="99"/>
      <c r="J372" s="99"/>
      <c r="K372" s="99"/>
      <c r="L372" s="142"/>
    </row>
    <row r="373" spans="1:12" s="89" customFormat="1" ht="19.5" customHeight="1">
      <c r="A373" s="57" t="s">
        <v>540</v>
      </c>
      <c r="B373" s="92"/>
      <c r="C373" s="92">
        <v>725.92</v>
      </c>
      <c r="D373" s="58"/>
      <c r="E373" s="74"/>
      <c r="F373" s="58"/>
      <c r="G373" s="99"/>
      <c r="H373" s="99"/>
      <c r="I373" s="99"/>
      <c r="J373" s="99"/>
      <c r="K373" s="99"/>
      <c r="L373" s="142"/>
    </row>
    <row r="374" spans="1:12" s="89" customFormat="1" ht="19.5" customHeight="1">
      <c r="A374" s="57" t="s">
        <v>541</v>
      </c>
      <c r="B374" s="92"/>
      <c r="C374" s="92">
        <v>1300.83</v>
      </c>
      <c r="D374" s="58"/>
      <c r="E374" s="74"/>
      <c r="F374" s="58"/>
      <c r="G374" s="99"/>
      <c r="H374" s="99"/>
      <c r="I374" s="99"/>
      <c r="J374" s="99"/>
      <c r="K374" s="99"/>
      <c r="L374" s="142"/>
    </row>
    <row r="375" spans="1:12" s="89" customFormat="1" ht="19.5" customHeight="1">
      <c r="A375" s="57" t="s">
        <v>543</v>
      </c>
      <c r="B375" s="92"/>
      <c r="C375" s="92">
        <v>932.25</v>
      </c>
      <c r="D375" s="58"/>
      <c r="E375" s="74"/>
      <c r="F375" s="58"/>
      <c r="G375" s="99"/>
      <c r="H375" s="99"/>
      <c r="I375" s="99"/>
      <c r="J375" s="99"/>
      <c r="K375" s="99"/>
      <c r="L375" s="142"/>
    </row>
    <row r="376" spans="1:12" s="89" customFormat="1" ht="19.5" customHeight="1">
      <c r="A376" s="57" t="s">
        <v>544</v>
      </c>
      <c r="B376" s="92"/>
      <c r="C376" s="92">
        <v>1814.46</v>
      </c>
      <c r="D376" s="58"/>
      <c r="E376" s="74"/>
      <c r="F376" s="58"/>
      <c r="G376" s="99"/>
      <c r="H376" s="99"/>
      <c r="I376" s="99"/>
      <c r="J376" s="99"/>
      <c r="K376" s="99"/>
      <c r="L376" s="142"/>
    </row>
    <row r="377" spans="1:12" s="89" customFormat="1" ht="19.5" customHeight="1">
      <c r="A377" s="57" t="s">
        <v>545</v>
      </c>
      <c r="B377" s="92"/>
      <c r="C377" s="92">
        <v>1588.65</v>
      </c>
      <c r="D377" s="58"/>
      <c r="E377" s="74"/>
      <c r="F377" s="58"/>
      <c r="G377" s="99"/>
      <c r="H377" s="99"/>
      <c r="I377" s="99"/>
      <c r="J377" s="99"/>
      <c r="K377" s="99"/>
      <c r="L377" s="142"/>
    </row>
    <row r="378" spans="1:12" s="89" customFormat="1" ht="19.5" customHeight="1">
      <c r="A378" s="57" t="s">
        <v>262</v>
      </c>
      <c r="B378" s="92"/>
      <c r="C378" s="92">
        <v>15042.92</v>
      </c>
      <c r="D378" s="58"/>
      <c r="E378" s="74"/>
      <c r="F378" s="58"/>
      <c r="G378" s="99"/>
      <c r="H378" s="99"/>
      <c r="I378" s="99"/>
      <c r="J378" s="99"/>
      <c r="K378" s="99"/>
      <c r="L378" s="142"/>
    </row>
    <row r="379" spans="1:12" s="89" customFormat="1" ht="19.5" customHeight="1">
      <c r="A379" s="57" t="s">
        <v>598</v>
      </c>
      <c r="B379" s="92"/>
      <c r="C379" s="92">
        <v>3737.21</v>
      </c>
      <c r="D379" s="58"/>
      <c r="E379" s="74"/>
      <c r="F379" s="58"/>
      <c r="G379" s="99"/>
      <c r="H379" s="99"/>
      <c r="I379" s="99"/>
      <c r="J379" s="99"/>
      <c r="K379" s="99"/>
      <c r="L379" s="142"/>
    </row>
    <row r="380" spans="1:12" s="89" customFormat="1" ht="19.5" customHeight="1">
      <c r="A380" s="57" t="s">
        <v>600</v>
      </c>
      <c r="B380" s="92"/>
      <c r="C380" s="92">
        <v>7862.4</v>
      </c>
      <c r="D380" s="58"/>
      <c r="E380" s="74"/>
      <c r="F380" s="58"/>
      <c r="G380" s="99"/>
      <c r="H380" s="99"/>
      <c r="I380" s="99"/>
      <c r="J380" s="99"/>
      <c r="K380" s="99"/>
      <c r="L380" s="142"/>
    </row>
    <row r="381" spans="1:12" s="89" customFormat="1" ht="19.5" customHeight="1">
      <c r="A381" s="57" t="s">
        <v>601</v>
      </c>
      <c r="B381" s="92"/>
      <c r="C381" s="92">
        <v>27529.74</v>
      </c>
      <c r="D381" s="58"/>
      <c r="E381" s="74"/>
      <c r="F381" s="58"/>
      <c r="G381" s="99"/>
      <c r="H381" s="99"/>
      <c r="I381" s="99"/>
      <c r="J381" s="99"/>
      <c r="K381" s="99"/>
      <c r="L381" s="142"/>
    </row>
    <row r="382" spans="1:12" s="89" customFormat="1" ht="19.5" customHeight="1">
      <c r="A382" s="57" t="s">
        <v>602</v>
      </c>
      <c r="B382" s="92"/>
      <c r="C382" s="92">
        <v>15737.19</v>
      </c>
      <c r="D382" s="58"/>
      <c r="E382" s="74"/>
      <c r="F382" s="58"/>
      <c r="G382" s="99"/>
      <c r="H382" s="99"/>
      <c r="I382" s="99"/>
      <c r="J382" s="99"/>
      <c r="K382" s="99"/>
      <c r="L382" s="142"/>
    </row>
    <row r="383" spans="1:12" s="89" customFormat="1" ht="19.5" customHeight="1">
      <c r="A383" s="61" t="s">
        <v>603</v>
      </c>
      <c r="B383" s="93"/>
      <c r="C383" s="93">
        <v>5421.32</v>
      </c>
      <c r="D383" s="59"/>
      <c r="E383" s="76"/>
      <c r="F383" s="59"/>
      <c r="G383" s="99"/>
      <c r="H383" s="99"/>
      <c r="I383" s="99"/>
      <c r="J383" s="99"/>
      <c r="K383" s="99"/>
      <c r="L383" s="142"/>
    </row>
    <row r="384" spans="1:12" s="89" customFormat="1" ht="30" customHeight="1">
      <c r="A384" s="33" t="s">
        <v>78</v>
      </c>
      <c r="B384" s="94">
        <v>375000</v>
      </c>
      <c r="C384" s="94">
        <f>SUM(C385:C396)</f>
        <v>662737.65</v>
      </c>
      <c r="D384" s="21">
        <f>B384-C384</f>
        <v>-287737.65</v>
      </c>
      <c r="E384" s="32">
        <f>C384/B384*100</f>
        <v>176.73004</v>
      </c>
      <c r="F384" s="21">
        <v>0</v>
      </c>
      <c r="G384" s="99"/>
      <c r="H384" s="99"/>
      <c r="I384" s="99"/>
      <c r="J384" s="99"/>
      <c r="K384" s="99"/>
      <c r="L384" s="142"/>
    </row>
    <row r="385" spans="1:12" s="89" customFormat="1" ht="19.5" customHeight="1">
      <c r="A385" s="57" t="s">
        <v>539</v>
      </c>
      <c r="B385" s="92"/>
      <c r="C385" s="92">
        <v>9194.17</v>
      </c>
      <c r="D385" s="367" t="s">
        <v>164</v>
      </c>
      <c r="E385" s="74"/>
      <c r="F385" s="58"/>
      <c r="G385" s="99"/>
      <c r="H385" s="99"/>
      <c r="I385" s="99"/>
      <c r="J385" s="99"/>
      <c r="K385" s="99"/>
      <c r="L385" s="142"/>
    </row>
    <row r="386" spans="1:12" s="89" customFormat="1" ht="19.5" customHeight="1">
      <c r="A386" s="57" t="s">
        <v>540</v>
      </c>
      <c r="B386" s="92"/>
      <c r="C386" s="92">
        <v>5807.18</v>
      </c>
      <c r="D386" s="367"/>
      <c r="E386" s="74"/>
      <c r="F386" s="58"/>
      <c r="G386" s="99"/>
      <c r="H386" s="99"/>
      <c r="I386" s="99"/>
      <c r="J386" s="99"/>
      <c r="K386" s="99"/>
      <c r="L386" s="142"/>
    </row>
    <row r="387" spans="1:12" s="89" customFormat="1" ht="19.5" customHeight="1">
      <c r="A387" s="57" t="s">
        <v>541</v>
      </c>
      <c r="B387" s="92"/>
      <c r="C387" s="92">
        <v>10406.69</v>
      </c>
      <c r="D387" s="58"/>
      <c r="E387" s="74"/>
      <c r="F387" s="58"/>
      <c r="G387" s="99"/>
      <c r="H387" s="99"/>
      <c r="I387" s="99"/>
      <c r="J387" s="99"/>
      <c r="K387" s="99"/>
      <c r="L387" s="142"/>
    </row>
    <row r="388" spans="1:12" s="89" customFormat="1" ht="19.5" customHeight="1">
      <c r="A388" s="61" t="s">
        <v>543</v>
      </c>
      <c r="B388" s="93"/>
      <c r="C388" s="93">
        <v>7458.04</v>
      </c>
      <c r="D388" s="59"/>
      <c r="E388" s="76"/>
      <c r="F388" s="59"/>
      <c r="G388" s="99"/>
      <c r="H388" s="99"/>
      <c r="I388" s="99"/>
      <c r="J388" s="99"/>
      <c r="K388" s="99"/>
      <c r="L388" s="142"/>
    </row>
    <row r="389" spans="1:12" s="89" customFormat="1" ht="16.5" customHeight="1">
      <c r="A389" s="57" t="s">
        <v>544</v>
      </c>
      <c r="B389" s="92"/>
      <c r="C389" s="92">
        <v>14516.03</v>
      </c>
      <c r="D389" s="58"/>
      <c r="E389" s="74"/>
      <c r="F389" s="58"/>
      <c r="G389" s="99"/>
      <c r="H389" s="99"/>
      <c r="I389" s="99"/>
      <c r="J389" s="99"/>
      <c r="K389" s="99"/>
      <c r="L389" s="142"/>
    </row>
    <row r="390" spans="1:12" s="89" customFormat="1" ht="16.5" customHeight="1">
      <c r="A390" s="57" t="s">
        <v>545</v>
      </c>
      <c r="B390" s="92"/>
      <c r="C390" s="92">
        <v>12709.2</v>
      </c>
      <c r="D390" s="58"/>
      <c r="E390" s="74"/>
      <c r="F390" s="58"/>
      <c r="G390" s="99"/>
      <c r="H390" s="99"/>
      <c r="I390" s="99"/>
      <c r="J390" s="99"/>
      <c r="K390" s="99"/>
      <c r="L390" s="142"/>
    </row>
    <row r="391" spans="1:12" s="89" customFormat="1" ht="16.5" customHeight="1">
      <c r="A391" s="57" t="s">
        <v>262</v>
      </c>
      <c r="B391" s="92"/>
      <c r="C391" s="92">
        <v>120343.04</v>
      </c>
      <c r="D391" s="58"/>
      <c r="E391" s="74"/>
      <c r="F391" s="58"/>
      <c r="G391" s="99"/>
      <c r="H391" s="99"/>
      <c r="I391" s="99"/>
      <c r="J391" s="99"/>
      <c r="K391" s="99"/>
      <c r="L391" s="142"/>
    </row>
    <row r="392" spans="1:12" s="89" customFormat="1" ht="16.5" customHeight="1">
      <c r="A392" s="57" t="s">
        <v>598</v>
      </c>
      <c r="B392" s="92"/>
      <c r="C392" s="92">
        <v>29897.99</v>
      </c>
      <c r="D392" s="58"/>
      <c r="E392" s="74"/>
      <c r="F392" s="58"/>
      <c r="G392" s="99"/>
      <c r="H392" s="99"/>
      <c r="I392" s="99"/>
      <c r="J392" s="99"/>
      <c r="K392" s="99"/>
      <c r="L392" s="142"/>
    </row>
    <row r="393" spans="1:12" s="89" customFormat="1" ht="16.5" customHeight="1">
      <c r="A393" s="57" t="s">
        <v>600</v>
      </c>
      <c r="B393" s="92"/>
      <c r="C393" s="92">
        <v>62899.2</v>
      </c>
      <c r="D393" s="58"/>
      <c r="E393" s="74"/>
      <c r="F393" s="58"/>
      <c r="G393" s="99"/>
      <c r="H393" s="99"/>
      <c r="I393" s="99"/>
      <c r="J393" s="99"/>
      <c r="K393" s="99"/>
      <c r="L393" s="142"/>
    </row>
    <row r="394" spans="1:12" s="89" customFormat="1" ht="16.5" customHeight="1">
      <c r="A394" s="57" t="s">
        <v>601</v>
      </c>
      <c r="B394" s="92"/>
      <c r="C394" s="92">
        <v>220237.91</v>
      </c>
      <c r="D394" s="58"/>
      <c r="E394" s="74"/>
      <c r="F394" s="58"/>
      <c r="G394" s="99"/>
      <c r="H394" s="99"/>
      <c r="I394" s="99"/>
      <c r="J394" s="99"/>
      <c r="K394" s="99"/>
      <c r="L394" s="142"/>
    </row>
    <row r="395" spans="1:12" s="89" customFormat="1" ht="16.5" customHeight="1">
      <c r="A395" s="57" t="s">
        <v>602</v>
      </c>
      <c r="B395" s="92"/>
      <c r="C395" s="92">
        <v>125897.67</v>
      </c>
      <c r="D395" s="58"/>
      <c r="E395" s="74"/>
      <c r="F395" s="58"/>
      <c r="G395" s="99"/>
      <c r="H395" s="99"/>
      <c r="I395" s="99"/>
      <c r="J395" s="99"/>
      <c r="K395" s="99"/>
      <c r="L395" s="142"/>
    </row>
    <row r="396" spans="1:12" s="89" customFormat="1" ht="16.5" customHeight="1">
      <c r="A396" s="57" t="s">
        <v>603</v>
      </c>
      <c r="B396" s="92"/>
      <c r="C396" s="92">
        <v>43370.53</v>
      </c>
      <c r="D396" s="58"/>
      <c r="E396" s="74"/>
      <c r="F396" s="58"/>
      <c r="G396" s="99"/>
      <c r="H396" s="99"/>
      <c r="I396" s="99"/>
      <c r="J396" s="99"/>
      <c r="K396" s="99"/>
      <c r="L396" s="142"/>
    </row>
    <row r="397" spans="1:12" s="332" customFormat="1" ht="30.75" customHeight="1">
      <c r="A397" s="169" t="s">
        <v>104</v>
      </c>
      <c r="B397" s="167">
        <f>SUM(B371,B384)</f>
        <v>459000</v>
      </c>
      <c r="C397" s="167">
        <f>SUM(C371,C384)</f>
        <v>745579.81</v>
      </c>
      <c r="D397" s="167">
        <f>B397-C397</f>
        <v>-286579.81000000006</v>
      </c>
      <c r="E397" s="168">
        <f>C397/B397*100</f>
        <v>162.43568845315906</v>
      </c>
      <c r="F397" s="167">
        <f>SUM(F371:F384)</f>
        <v>0</v>
      </c>
      <c r="G397" s="99"/>
      <c r="H397" s="99"/>
      <c r="I397" s="99"/>
      <c r="J397" s="99"/>
      <c r="K397" s="99"/>
      <c r="L397" s="142"/>
    </row>
    <row r="398" spans="1:12" s="332" customFormat="1" ht="29.25" customHeight="1">
      <c r="A398" s="199" t="s">
        <v>123</v>
      </c>
      <c r="B398" s="197">
        <f>SUM(B370,B397)</f>
        <v>9164000</v>
      </c>
      <c r="C398" s="197">
        <f>SUM(C370,C397)</f>
        <v>9843120.370000001</v>
      </c>
      <c r="D398" s="197">
        <f>B398-C398</f>
        <v>-679120.370000001</v>
      </c>
      <c r="E398" s="198">
        <f>C398/B398*100</f>
        <v>107.41074170667832</v>
      </c>
      <c r="F398" s="197">
        <f>SUM(F370)</f>
        <v>0</v>
      </c>
      <c r="G398" s="99"/>
      <c r="H398" s="99"/>
      <c r="I398" s="99"/>
      <c r="J398" s="99"/>
      <c r="K398" s="99"/>
      <c r="L398" s="142"/>
    </row>
    <row r="399" spans="1:12" s="350" customFormat="1" ht="36" customHeight="1">
      <c r="A399" s="43" t="s">
        <v>503</v>
      </c>
      <c r="B399" s="344"/>
      <c r="C399" s="344"/>
      <c r="D399" s="345"/>
      <c r="E399" s="346"/>
      <c r="F399" s="347"/>
      <c r="G399" s="348"/>
      <c r="H399" s="348"/>
      <c r="I399" s="348"/>
      <c r="J399" s="348"/>
      <c r="K399" s="348"/>
      <c r="L399" s="349"/>
    </row>
    <row r="400" spans="1:12" s="89" customFormat="1" ht="24.75" customHeight="1">
      <c r="A400" s="86" t="s">
        <v>83</v>
      </c>
      <c r="B400" s="95">
        <v>442100</v>
      </c>
      <c r="C400" s="95">
        <v>0</v>
      </c>
      <c r="D400" s="23">
        <f>B400-C400</f>
        <v>442100</v>
      </c>
      <c r="E400" s="35">
        <f>C400/B400*100</f>
        <v>0</v>
      </c>
      <c r="F400" s="23">
        <v>0</v>
      </c>
      <c r="G400" s="99"/>
      <c r="H400" s="99"/>
      <c r="I400" s="99"/>
      <c r="J400" s="99"/>
      <c r="K400" s="99"/>
      <c r="L400" s="142"/>
    </row>
    <row r="401" spans="1:12" s="89" customFormat="1" ht="24.75" customHeight="1">
      <c r="A401" s="86" t="s">
        <v>86</v>
      </c>
      <c r="B401" s="95">
        <v>12900000</v>
      </c>
      <c r="C401" s="95">
        <v>0</v>
      </c>
      <c r="D401" s="23">
        <f>B401-C401</f>
        <v>12900000</v>
      </c>
      <c r="E401" s="35">
        <f>C401/B401*100</f>
        <v>0</v>
      </c>
      <c r="F401" s="23">
        <v>0</v>
      </c>
      <c r="G401" s="99"/>
      <c r="H401" s="99"/>
      <c r="I401" s="99"/>
      <c r="J401" s="99"/>
      <c r="K401" s="99"/>
      <c r="L401" s="142"/>
    </row>
    <row r="402" spans="1:12" s="332" customFormat="1" ht="27.75" customHeight="1">
      <c r="A402" s="129" t="s">
        <v>101</v>
      </c>
      <c r="B402" s="108">
        <f>SUM(B400,B401)</f>
        <v>13342100</v>
      </c>
      <c r="C402" s="108">
        <f>SUM(C400,C401)</f>
        <v>0</v>
      </c>
      <c r="D402" s="109">
        <f>B402-C402</f>
        <v>13342100</v>
      </c>
      <c r="E402" s="132">
        <f>C402/B402*100</f>
        <v>0</v>
      </c>
      <c r="F402" s="133">
        <f>SUM(F400:F401)</f>
        <v>0</v>
      </c>
      <c r="G402" s="99"/>
      <c r="H402" s="99"/>
      <c r="I402" s="99"/>
      <c r="J402" s="99"/>
      <c r="K402" s="99"/>
      <c r="L402" s="142"/>
    </row>
    <row r="403" spans="1:12" s="332" customFormat="1" ht="30" customHeight="1">
      <c r="A403" s="195" t="s">
        <v>773</v>
      </c>
      <c r="B403" s="196">
        <f>SUM(B402)</f>
        <v>13342100</v>
      </c>
      <c r="C403" s="196">
        <f>SUM(C402)</f>
        <v>0</v>
      </c>
      <c r="D403" s="197">
        <f>B403-C403</f>
        <v>13342100</v>
      </c>
      <c r="E403" s="198">
        <f>C403/B403*100</f>
        <v>0</v>
      </c>
      <c r="F403" s="197">
        <f>SUM(F402)</f>
        <v>0</v>
      </c>
      <c r="G403" s="99"/>
      <c r="H403" s="99"/>
      <c r="I403" s="99"/>
      <c r="J403" s="99"/>
      <c r="K403" s="99"/>
      <c r="L403" s="142"/>
    </row>
    <row r="404" spans="1:12" s="89" customFormat="1" ht="34.5" customHeight="1">
      <c r="A404" s="43" t="s">
        <v>504</v>
      </c>
      <c r="B404" s="344"/>
      <c r="C404" s="91"/>
      <c r="D404" s="37"/>
      <c r="E404" s="67"/>
      <c r="F404" s="66"/>
      <c r="G404" s="99"/>
      <c r="H404" s="99"/>
      <c r="I404" s="99"/>
      <c r="J404" s="99"/>
      <c r="K404" s="99"/>
      <c r="L404" s="142"/>
    </row>
    <row r="405" spans="1:12" s="89" customFormat="1" ht="24.75" customHeight="1">
      <c r="A405" s="86" t="s">
        <v>83</v>
      </c>
      <c r="B405" s="95">
        <v>15000</v>
      </c>
      <c r="C405" s="95">
        <v>13194.53</v>
      </c>
      <c r="D405" s="23">
        <f>B405-C405</f>
        <v>1805.4699999999993</v>
      </c>
      <c r="E405" s="35">
        <f>C405/B405*100</f>
        <v>87.96353333333333</v>
      </c>
      <c r="F405" s="23">
        <v>21763.33</v>
      </c>
      <c r="G405" s="99"/>
      <c r="H405" s="99"/>
      <c r="I405" s="99"/>
      <c r="J405" s="99"/>
      <c r="K405" s="99"/>
      <c r="L405" s="142"/>
    </row>
    <row r="406" spans="1:12" s="89" customFormat="1" ht="24.75" customHeight="1">
      <c r="A406" s="33" t="s">
        <v>86</v>
      </c>
      <c r="B406" s="94">
        <v>133000</v>
      </c>
      <c r="C406" s="94">
        <v>118807.58</v>
      </c>
      <c r="D406" s="21">
        <f>B406-C406</f>
        <v>14192.419999999998</v>
      </c>
      <c r="E406" s="32">
        <f>C406/B406*100</f>
        <v>89.329007518797</v>
      </c>
      <c r="F406" s="21">
        <v>195676.08</v>
      </c>
      <c r="G406" s="99"/>
      <c r="H406" s="99"/>
      <c r="I406" s="99"/>
      <c r="J406" s="99"/>
      <c r="K406" s="99"/>
      <c r="L406" s="142"/>
    </row>
    <row r="407" spans="1:12" s="332" customFormat="1" ht="27.75" customHeight="1">
      <c r="A407" s="174" t="s">
        <v>101</v>
      </c>
      <c r="B407" s="166">
        <f>SUM(B405,B406)</f>
        <v>148000</v>
      </c>
      <c r="C407" s="166">
        <f>SUM(C405,C406)</f>
        <v>132002.11000000002</v>
      </c>
      <c r="D407" s="167">
        <f>B407-C407</f>
        <v>15997.889999999985</v>
      </c>
      <c r="E407" s="168">
        <f>C407/B407*100</f>
        <v>89.19061486486487</v>
      </c>
      <c r="F407" s="167">
        <f>SUM(F405:F406)</f>
        <v>217439.40999999997</v>
      </c>
      <c r="G407" s="99"/>
      <c r="H407" s="99"/>
      <c r="I407" s="99"/>
      <c r="J407" s="99"/>
      <c r="K407" s="99"/>
      <c r="L407" s="142"/>
    </row>
    <row r="408" spans="1:12" s="332" customFormat="1" ht="31.5" customHeight="1">
      <c r="A408" s="199" t="s">
        <v>124</v>
      </c>
      <c r="B408" s="197">
        <f>SUM(B407)</f>
        <v>148000</v>
      </c>
      <c r="C408" s="197">
        <f>SUM(C407)</f>
        <v>132002.11000000002</v>
      </c>
      <c r="D408" s="197">
        <f>B408-C408</f>
        <v>15997.889999999985</v>
      </c>
      <c r="E408" s="198">
        <f>C408/B408*100</f>
        <v>89.19061486486487</v>
      </c>
      <c r="F408" s="197">
        <f>SUM(F407)</f>
        <v>217439.40999999997</v>
      </c>
      <c r="G408" s="99"/>
      <c r="H408" s="99"/>
      <c r="I408" s="99"/>
      <c r="J408" s="99"/>
      <c r="K408" s="99"/>
      <c r="L408" s="142"/>
    </row>
    <row r="409" spans="1:12" s="89" customFormat="1" ht="34.5" customHeight="1">
      <c r="A409" s="43" t="s">
        <v>294</v>
      </c>
      <c r="B409" s="91"/>
      <c r="C409" s="91"/>
      <c r="D409" s="37"/>
      <c r="E409" s="67"/>
      <c r="F409" s="66"/>
      <c r="G409" s="99"/>
      <c r="H409" s="99"/>
      <c r="I409" s="99"/>
      <c r="J409" s="99"/>
      <c r="K409" s="99"/>
      <c r="L409" s="142"/>
    </row>
    <row r="410" spans="1:12" s="89" customFormat="1" ht="24.75" customHeight="1">
      <c r="A410" s="33" t="s">
        <v>125</v>
      </c>
      <c r="B410" s="94">
        <f>SUM(B412,B414)</f>
        <v>10788319.01</v>
      </c>
      <c r="C410" s="94">
        <f>SUM(C411:C474)</f>
        <v>5384798.679999999</v>
      </c>
      <c r="D410" s="11">
        <f>B410-C410</f>
        <v>5403520.330000001</v>
      </c>
      <c r="E410" s="12">
        <f>C410/B410*100</f>
        <v>49.91323184834149</v>
      </c>
      <c r="F410" s="11">
        <v>5849328.61</v>
      </c>
      <c r="G410" s="99"/>
      <c r="H410" s="99"/>
      <c r="I410" s="99"/>
      <c r="J410" s="99"/>
      <c r="K410" s="99"/>
      <c r="L410" s="142"/>
    </row>
    <row r="411" spans="1:12" s="89" customFormat="1" ht="19.5" customHeight="1">
      <c r="A411" s="57" t="s">
        <v>547</v>
      </c>
      <c r="B411" s="206" t="s">
        <v>499</v>
      </c>
      <c r="C411" s="92"/>
      <c r="D411" s="237"/>
      <c r="E411" s="50"/>
      <c r="F411" s="48"/>
      <c r="G411" s="99"/>
      <c r="H411" s="99"/>
      <c r="I411" s="99"/>
      <c r="J411" s="99"/>
      <c r="K411" s="99"/>
      <c r="L411" s="142"/>
    </row>
    <row r="412" spans="1:12" s="89" customFormat="1" ht="19.5" customHeight="1">
      <c r="A412" s="57" t="s">
        <v>548</v>
      </c>
      <c r="B412" s="92">
        <v>10016051</v>
      </c>
      <c r="C412" s="92">
        <v>181713.7</v>
      </c>
      <c r="D412" s="237"/>
      <c r="E412" s="50"/>
      <c r="F412" s="48"/>
      <c r="G412" s="99"/>
      <c r="H412" s="99"/>
      <c r="I412" s="99"/>
      <c r="J412" s="99"/>
      <c r="K412" s="99"/>
      <c r="L412" s="142"/>
    </row>
    <row r="413" spans="1:12" s="89" customFormat="1" ht="19.5" customHeight="1">
      <c r="A413" s="57" t="s">
        <v>549</v>
      </c>
      <c r="B413" s="206" t="s">
        <v>500</v>
      </c>
      <c r="C413" s="92">
        <v>101758.42</v>
      </c>
      <c r="D413" s="285"/>
      <c r="E413" s="50"/>
      <c r="F413" s="48"/>
      <c r="G413" s="99"/>
      <c r="H413" s="99"/>
      <c r="I413" s="99"/>
      <c r="J413" s="99"/>
      <c r="K413" s="99"/>
      <c r="L413" s="142"/>
    </row>
    <row r="414" spans="1:12" s="89" customFormat="1" ht="19.5" customHeight="1">
      <c r="A414" s="57" t="s">
        <v>550</v>
      </c>
      <c r="B414" s="92">
        <v>772268.01</v>
      </c>
      <c r="C414" s="92">
        <v>39974.01</v>
      </c>
      <c r="D414" s="48"/>
      <c r="E414" s="50"/>
      <c r="F414" s="48"/>
      <c r="G414" s="99"/>
      <c r="H414" s="99"/>
      <c r="I414" s="99"/>
      <c r="J414" s="99"/>
      <c r="K414" s="99"/>
      <c r="L414" s="142"/>
    </row>
    <row r="415" spans="1:12" s="89" customFormat="1" ht="19.5" customHeight="1">
      <c r="A415" s="57" t="s">
        <v>551</v>
      </c>
      <c r="B415" s="92"/>
      <c r="C415" s="92">
        <v>12045.67</v>
      </c>
      <c r="D415" s="48"/>
      <c r="E415" s="50"/>
      <c r="F415" s="48"/>
      <c r="G415" s="99"/>
      <c r="H415" s="99"/>
      <c r="I415" s="99"/>
      <c r="J415" s="99"/>
      <c r="K415" s="99"/>
      <c r="L415" s="142"/>
    </row>
    <row r="416" spans="1:12" s="89" customFormat="1" ht="19.5" customHeight="1">
      <c r="A416" s="57" t="s">
        <v>552</v>
      </c>
      <c r="B416" s="92"/>
      <c r="C416" s="92">
        <v>65165.1</v>
      </c>
      <c r="D416" s="48"/>
      <c r="E416" s="50"/>
      <c r="F416" s="48"/>
      <c r="G416" s="99"/>
      <c r="H416" s="99"/>
      <c r="I416" s="99"/>
      <c r="J416" s="99"/>
      <c r="K416" s="99"/>
      <c r="L416" s="142"/>
    </row>
    <row r="417" spans="1:12" s="89" customFormat="1" ht="19.5" customHeight="1">
      <c r="A417" s="57" t="s">
        <v>553</v>
      </c>
      <c r="B417" s="92"/>
      <c r="C417" s="92">
        <v>45570</v>
      </c>
      <c r="D417" s="48"/>
      <c r="E417" s="50"/>
      <c r="F417" s="48"/>
      <c r="G417" s="99"/>
      <c r="H417" s="99"/>
      <c r="I417" s="99"/>
      <c r="J417" s="99"/>
      <c r="K417" s="99"/>
      <c r="L417" s="142"/>
    </row>
    <row r="418" spans="1:12" s="89" customFormat="1" ht="19.5" customHeight="1">
      <c r="A418" s="57" t="s">
        <v>554</v>
      </c>
      <c r="B418" s="92"/>
      <c r="C418" s="92">
        <v>41013</v>
      </c>
      <c r="D418" s="48"/>
      <c r="E418" s="50"/>
      <c r="F418" s="48"/>
      <c r="G418" s="99"/>
      <c r="H418" s="99"/>
      <c r="I418" s="99"/>
      <c r="J418" s="99"/>
      <c r="K418" s="99"/>
      <c r="L418" s="142"/>
    </row>
    <row r="419" spans="1:12" s="89" customFormat="1" ht="19.5" customHeight="1">
      <c r="A419" s="57" t="s">
        <v>555</v>
      </c>
      <c r="B419" s="92"/>
      <c r="C419" s="92">
        <v>22598.67</v>
      </c>
      <c r="D419" s="48"/>
      <c r="E419" s="50"/>
      <c r="F419" s="48"/>
      <c r="G419" s="99"/>
      <c r="H419" s="99"/>
      <c r="I419" s="99"/>
      <c r="J419" s="99"/>
      <c r="K419" s="99"/>
      <c r="L419" s="142"/>
    </row>
    <row r="420" spans="1:12" s="89" customFormat="1" ht="19.5" customHeight="1">
      <c r="A420" s="57" t="s">
        <v>556</v>
      </c>
      <c r="B420" s="92"/>
      <c r="C420" s="92">
        <v>3753.87</v>
      </c>
      <c r="D420" s="48"/>
      <c r="E420" s="50"/>
      <c r="F420" s="48"/>
      <c r="G420" s="99"/>
      <c r="H420" s="99"/>
      <c r="I420" s="99"/>
      <c r="J420" s="99"/>
      <c r="K420" s="99"/>
      <c r="L420" s="142"/>
    </row>
    <row r="421" spans="1:12" s="89" customFormat="1" ht="19.5" customHeight="1">
      <c r="A421" s="57" t="s">
        <v>557</v>
      </c>
      <c r="B421" s="92"/>
      <c r="C421" s="92">
        <v>4649.27</v>
      </c>
      <c r="D421" s="48"/>
      <c r="E421" s="50"/>
      <c r="F421" s="48"/>
      <c r="G421" s="99"/>
      <c r="H421" s="99"/>
      <c r="I421" s="99"/>
      <c r="J421" s="99"/>
      <c r="K421" s="99"/>
      <c r="L421" s="142"/>
    </row>
    <row r="422" spans="1:12" s="89" customFormat="1" ht="19.5" customHeight="1">
      <c r="A422" s="57" t="s">
        <v>558</v>
      </c>
      <c r="B422" s="92"/>
      <c r="C422" s="92">
        <v>100078.13</v>
      </c>
      <c r="D422" s="48"/>
      <c r="E422" s="50"/>
      <c r="F422" s="48"/>
      <c r="G422" s="99"/>
      <c r="H422" s="99"/>
      <c r="I422" s="99"/>
      <c r="J422" s="99"/>
      <c r="K422" s="99"/>
      <c r="L422" s="142"/>
    </row>
    <row r="423" spans="1:12" s="89" customFormat="1" ht="19.5" customHeight="1">
      <c r="A423" s="57" t="s">
        <v>559</v>
      </c>
      <c r="B423" s="92"/>
      <c r="C423" s="92">
        <v>17545.13</v>
      </c>
      <c r="D423" s="48"/>
      <c r="E423" s="50"/>
      <c r="F423" s="48"/>
      <c r="G423" s="99"/>
      <c r="H423" s="99"/>
      <c r="I423" s="99"/>
      <c r="J423" s="99"/>
      <c r="K423" s="99"/>
      <c r="L423" s="142"/>
    </row>
    <row r="424" spans="1:12" s="89" customFormat="1" ht="19.5" customHeight="1">
      <c r="A424" s="57" t="s">
        <v>560</v>
      </c>
      <c r="B424" s="92"/>
      <c r="C424" s="92">
        <v>16024.32</v>
      </c>
      <c r="D424" s="48"/>
      <c r="E424" s="50"/>
      <c r="F424" s="48"/>
      <c r="G424" s="99"/>
      <c r="H424" s="99"/>
      <c r="I424" s="99"/>
      <c r="J424" s="99"/>
      <c r="K424" s="99"/>
      <c r="L424" s="142"/>
    </row>
    <row r="425" spans="1:12" s="89" customFormat="1" ht="19.5" customHeight="1">
      <c r="A425" s="57" t="s">
        <v>561</v>
      </c>
      <c r="B425" s="92"/>
      <c r="C425" s="92">
        <v>110893</v>
      </c>
      <c r="D425" s="48"/>
      <c r="E425" s="50"/>
      <c r="F425" s="48"/>
      <c r="G425" s="99"/>
      <c r="H425" s="99"/>
      <c r="I425" s="99"/>
      <c r="J425" s="99"/>
      <c r="K425" s="99"/>
      <c r="L425" s="142"/>
    </row>
    <row r="426" spans="1:12" s="89" customFormat="1" ht="19.5" customHeight="1">
      <c r="A426" s="57" t="s">
        <v>562</v>
      </c>
      <c r="B426" s="92"/>
      <c r="C426" s="92">
        <v>35427.75</v>
      </c>
      <c r="D426" s="48"/>
      <c r="E426" s="50"/>
      <c r="F426" s="48"/>
      <c r="G426" s="99"/>
      <c r="H426" s="99"/>
      <c r="I426" s="99"/>
      <c r="J426" s="99"/>
      <c r="K426" s="99"/>
      <c r="L426" s="142"/>
    </row>
    <row r="427" spans="1:12" s="89" customFormat="1" ht="19.5" customHeight="1">
      <c r="A427" s="57" t="s">
        <v>604</v>
      </c>
      <c r="B427" s="92"/>
      <c r="C427" s="92"/>
      <c r="D427" s="48"/>
      <c r="E427" s="50"/>
      <c r="F427" s="48"/>
      <c r="G427" s="99"/>
      <c r="H427" s="99"/>
      <c r="I427" s="99"/>
      <c r="J427" s="99"/>
      <c r="K427" s="99"/>
      <c r="L427" s="142"/>
    </row>
    <row r="428" spans="1:12" s="89" customFormat="1" ht="19.5" customHeight="1">
      <c r="A428" s="57" t="s">
        <v>663</v>
      </c>
      <c r="B428" s="92"/>
      <c r="C428" s="92">
        <v>86570.62</v>
      </c>
      <c r="D428" s="48"/>
      <c r="E428" s="50"/>
      <c r="F428" s="48"/>
      <c r="G428" s="99"/>
      <c r="H428" s="99"/>
      <c r="I428" s="99"/>
      <c r="J428" s="99"/>
      <c r="K428" s="99"/>
      <c r="L428" s="142"/>
    </row>
    <row r="429" spans="1:12" s="89" customFormat="1" ht="19.5" customHeight="1">
      <c r="A429" s="57" t="s">
        <v>664</v>
      </c>
      <c r="B429" s="92"/>
      <c r="C429" s="92">
        <v>241994.63</v>
      </c>
      <c r="D429" s="48"/>
      <c r="E429" s="50"/>
      <c r="F429" s="48"/>
      <c r="G429" s="99"/>
      <c r="H429" s="99"/>
      <c r="I429" s="99"/>
      <c r="J429" s="99"/>
      <c r="K429" s="99"/>
      <c r="L429" s="142"/>
    </row>
    <row r="430" spans="1:12" s="89" customFormat="1" ht="19.5" customHeight="1">
      <c r="A430" s="57" t="s">
        <v>665</v>
      </c>
      <c r="B430" s="92"/>
      <c r="C430" s="92">
        <v>26126.1</v>
      </c>
      <c r="D430" s="48"/>
      <c r="E430" s="50"/>
      <c r="F430" s="48"/>
      <c r="G430" s="99"/>
      <c r="H430" s="99"/>
      <c r="I430" s="99"/>
      <c r="J430" s="99"/>
      <c r="K430" s="99"/>
      <c r="L430" s="142"/>
    </row>
    <row r="431" spans="1:12" s="89" customFormat="1" ht="19.5" customHeight="1">
      <c r="A431" s="61" t="s">
        <v>605</v>
      </c>
      <c r="B431" s="93"/>
      <c r="C431" s="93">
        <v>151146.39</v>
      </c>
      <c r="D431" s="53"/>
      <c r="E431" s="54"/>
      <c r="F431" s="53"/>
      <c r="G431" s="99"/>
      <c r="H431" s="99"/>
      <c r="I431" s="99"/>
      <c r="J431" s="99"/>
      <c r="K431" s="99"/>
      <c r="L431" s="142"/>
    </row>
    <row r="432" spans="1:12" s="89" customFormat="1" ht="19.5" customHeight="1">
      <c r="A432" s="57" t="s">
        <v>666</v>
      </c>
      <c r="B432" s="92"/>
      <c r="C432" s="92">
        <v>149892.23</v>
      </c>
      <c r="D432" s="48"/>
      <c r="E432" s="50"/>
      <c r="F432" s="48"/>
      <c r="G432" s="99"/>
      <c r="H432" s="99"/>
      <c r="I432" s="99"/>
      <c r="J432" s="99"/>
      <c r="K432" s="99"/>
      <c r="L432" s="142"/>
    </row>
    <row r="433" spans="1:12" s="89" customFormat="1" ht="19.5" customHeight="1">
      <c r="A433" s="57" t="s">
        <v>606</v>
      </c>
      <c r="B433" s="92"/>
      <c r="C433" s="92">
        <v>304068.56</v>
      </c>
      <c r="D433" s="48"/>
      <c r="E433" s="50"/>
      <c r="F433" s="48"/>
      <c r="G433" s="99"/>
      <c r="H433" s="99"/>
      <c r="I433" s="99"/>
      <c r="J433" s="99"/>
      <c r="K433" s="99"/>
      <c r="L433" s="142"/>
    </row>
    <row r="434" spans="1:12" s="89" customFormat="1" ht="19.5" customHeight="1">
      <c r="A434" s="57" t="s">
        <v>607</v>
      </c>
      <c r="B434" s="92"/>
      <c r="C434" s="92">
        <v>82553.96</v>
      </c>
      <c r="D434" s="48"/>
      <c r="E434" s="50"/>
      <c r="F434" s="48"/>
      <c r="G434" s="99"/>
      <c r="H434" s="99"/>
      <c r="I434" s="99"/>
      <c r="J434" s="99"/>
      <c r="K434" s="99"/>
      <c r="L434" s="142"/>
    </row>
    <row r="435" spans="1:12" s="89" customFormat="1" ht="19.5" customHeight="1">
      <c r="A435" s="57" t="s">
        <v>550</v>
      </c>
      <c r="B435" s="92"/>
      <c r="C435" s="92">
        <v>111000.87</v>
      </c>
      <c r="D435" s="48"/>
      <c r="E435" s="50"/>
      <c r="F435" s="48"/>
      <c r="G435" s="99"/>
      <c r="H435" s="99"/>
      <c r="I435" s="99"/>
      <c r="J435" s="99"/>
      <c r="K435" s="99"/>
      <c r="L435" s="142"/>
    </row>
    <row r="436" spans="1:12" s="89" customFormat="1" ht="19.5" customHeight="1">
      <c r="A436" s="57" t="s">
        <v>667</v>
      </c>
      <c r="B436" s="92"/>
      <c r="C436" s="92">
        <v>771602.06</v>
      </c>
      <c r="D436" s="48"/>
      <c r="E436" s="50"/>
      <c r="F436" s="48"/>
      <c r="G436" s="99"/>
      <c r="H436" s="99"/>
      <c r="I436" s="99"/>
      <c r="J436" s="99"/>
      <c r="K436" s="99"/>
      <c r="L436" s="142"/>
    </row>
    <row r="437" spans="1:12" s="89" customFormat="1" ht="19.5" customHeight="1">
      <c r="A437" s="57" t="s">
        <v>668</v>
      </c>
      <c r="B437" s="92"/>
      <c r="C437" s="92">
        <v>143726.3</v>
      </c>
      <c r="D437" s="48"/>
      <c r="E437" s="50"/>
      <c r="F437" s="48"/>
      <c r="G437" s="99"/>
      <c r="H437" s="99"/>
      <c r="I437" s="99"/>
      <c r="J437" s="99"/>
      <c r="K437" s="99"/>
      <c r="L437" s="142"/>
    </row>
    <row r="438" spans="1:12" s="89" customFormat="1" ht="19.5" customHeight="1">
      <c r="A438" s="57" t="s">
        <v>608</v>
      </c>
      <c r="B438" s="92"/>
      <c r="C438" s="92">
        <v>323550.23</v>
      </c>
      <c r="D438" s="48"/>
      <c r="E438" s="50"/>
      <c r="F438" s="48"/>
      <c r="G438" s="99"/>
      <c r="H438" s="99"/>
      <c r="I438" s="99"/>
      <c r="J438" s="99"/>
      <c r="K438" s="99"/>
      <c r="L438" s="142"/>
    </row>
    <row r="439" spans="1:12" s="89" customFormat="1" ht="19.5" customHeight="1">
      <c r="A439" s="57" t="s">
        <v>669</v>
      </c>
      <c r="B439" s="92"/>
      <c r="C439" s="92">
        <v>99736.71</v>
      </c>
      <c r="D439" s="48"/>
      <c r="E439" s="50"/>
      <c r="F439" s="48"/>
      <c r="G439" s="99"/>
      <c r="H439" s="99"/>
      <c r="I439" s="99"/>
      <c r="J439" s="99"/>
      <c r="K439" s="99"/>
      <c r="L439" s="142"/>
    </row>
    <row r="440" spans="1:12" s="89" customFormat="1" ht="19.5" customHeight="1">
      <c r="A440" s="57" t="s">
        <v>670</v>
      </c>
      <c r="B440" s="92"/>
      <c r="C440" s="92">
        <v>278249.23</v>
      </c>
      <c r="D440" s="48"/>
      <c r="E440" s="50"/>
      <c r="F440" s="48"/>
      <c r="G440" s="99"/>
      <c r="H440" s="99"/>
      <c r="I440" s="99"/>
      <c r="J440" s="99"/>
      <c r="K440" s="99"/>
      <c r="L440" s="142"/>
    </row>
    <row r="441" spans="1:12" s="89" customFormat="1" ht="19.5" customHeight="1">
      <c r="A441" s="57" t="s">
        <v>774</v>
      </c>
      <c r="B441" s="92"/>
      <c r="C441" s="92">
        <v>65643.24</v>
      </c>
      <c r="D441" s="48"/>
      <c r="E441" s="50"/>
      <c r="F441" s="48"/>
      <c r="G441" s="99"/>
      <c r="H441" s="99"/>
      <c r="I441" s="99"/>
      <c r="J441" s="99"/>
      <c r="K441" s="99"/>
      <c r="L441" s="142"/>
    </row>
    <row r="442" spans="1:12" s="89" customFormat="1" ht="19.5" customHeight="1">
      <c r="A442" s="57" t="s">
        <v>609</v>
      </c>
      <c r="B442" s="92"/>
      <c r="C442" s="92">
        <v>52780</v>
      </c>
      <c r="D442" s="48"/>
      <c r="E442" s="50"/>
      <c r="F442" s="48"/>
      <c r="G442" s="99"/>
      <c r="H442" s="99"/>
      <c r="I442" s="99"/>
      <c r="J442" s="99"/>
      <c r="K442" s="99"/>
      <c r="L442" s="142"/>
    </row>
    <row r="443" spans="1:12" s="89" customFormat="1" ht="19.5" customHeight="1">
      <c r="A443" s="57" t="s">
        <v>610</v>
      </c>
      <c r="B443" s="92"/>
      <c r="C443" s="92">
        <v>73892</v>
      </c>
      <c r="D443" s="48"/>
      <c r="E443" s="50"/>
      <c r="F443" s="48"/>
      <c r="G443" s="99"/>
      <c r="H443" s="99"/>
      <c r="I443" s="99"/>
      <c r="J443" s="99"/>
      <c r="K443" s="99"/>
      <c r="L443" s="142"/>
    </row>
    <row r="444" spans="1:12" s="89" customFormat="1" ht="19.5" customHeight="1">
      <c r="A444" s="57" t="s">
        <v>611</v>
      </c>
      <c r="B444" s="92"/>
      <c r="C444" s="92">
        <v>79565.7</v>
      </c>
      <c r="D444" s="48"/>
      <c r="E444" s="50"/>
      <c r="F444" s="48"/>
      <c r="G444" s="99"/>
      <c r="H444" s="99"/>
      <c r="I444" s="99"/>
      <c r="J444" s="99"/>
      <c r="K444" s="99"/>
      <c r="L444" s="142"/>
    </row>
    <row r="445" spans="1:12" s="89" customFormat="1" ht="19.5" customHeight="1">
      <c r="A445" s="57" t="s">
        <v>612</v>
      </c>
      <c r="B445" s="92"/>
      <c r="C445" s="92">
        <v>137767.11</v>
      </c>
      <c r="D445" s="48"/>
      <c r="E445" s="50"/>
      <c r="F445" s="48"/>
      <c r="G445" s="99"/>
      <c r="H445" s="99"/>
      <c r="I445" s="99"/>
      <c r="J445" s="99"/>
      <c r="K445" s="99"/>
      <c r="L445" s="142"/>
    </row>
    <row r="446" spans="1:12" s="89" customFormat="1" ht="19.5" customHeight="1">
      <c r="A446" s="57" t="s">
        <v>613</v>
      </c>
      <c r="B446" s="92"/>
      <c r="C446" s="92">
        <v>22658.61</v>
      </c>
      <c r="D446" s="48"/>
      <c r="E446" s="50"/>
      <c r="F446" s="48"/>
      <c r="G446" s="99"/>
      <c r="H446" s="99"/>
      <c r="I446" s="99"/>
      <c r="J446" s="99"/>
      <c r="K446" s="99"/>
      <c r="L446" s="142"/>
    </row>
    <row r="447" spans="1:12" s="89" customFormat="1" ht="19.5" customHeight="1">
      <c r="A447" s="57" t="s">
        <v>614</v>
      </c>
      <c r="B447" s="92"/>
      <c r="C447" s="92">
        <v>58165.75</v>
      </c>
      <c r="D447" s="48"/>
      <c r="E447" s="50"/>
      <c r="F447" s="48"/>
      <c r="G447" s="99"/>
      <c r="H447" s="99"/>
      <c r="I447" s="99"/>
      <c r="J447" s="99"/>
      <c r="K447" s="99"/>
      <c r="L447" s="142"/>
    </row>
    <row r="448" spans="1:12" s="89" customFormat="1" ht="19.5" customHeight="1">
      <c r="A448" s="57" t="s">
        <v>671</v>
      </c>
      <c r="B448" s="92"/>
      <c r="C448" s="92">
        <v>40752.72</v>
      </c>
      <c r="D448" s="48"/>
      <c r="E448" s="50"/>
      <c r="F448" s="48"/>
      <c r="G448" s="99"/>
      <c r="H448" s="99"/>
      <c r="I448" s="99"/>
      <c r="J448" s="99"/>
      <c r="K448" s="99"/>
      <c r="L448" s="142"/>
    </row>
    <row r="449" spans="1:12" s="89" customFormat="1" ht="19.5" customHeight="1">
      <c r="A449" s="57" t="s">
        <v>672</v>
      </c>
      <c r="B449" s="92"/>
      <c r="C449" s="92">
        <v>2100</v>
      </c>
      <c r="D449" s="48"/>
      <c r="E449" s="50"/>
      <c r="F449" s="48"/>
      <c r="G449" s="99"/>
      <c r="H449" s="99"/>
      <c r="I449" s="99"/>
      <c r="J449" s="99"/>
      <c r="K449" s="99"/>
      <c r="L449" s="142"/>
    </row>
    <row r="450" spans="1:12" s="89" customFormat="1" ht="19.5" customHeight="1">
      <c r="A450" s="57" t="s">
        <v>673</v>
      </c>
      <c r="B450" s="92"/>
      <c r="C450" s="92">
        <v>70462.8</v>
      </c>
      <c r="D450" s="48"/>
      <c r="E450" s="50"/>
      <c r="F450" s="48"/>
      <c r="G450" s="99"/>
      <c r="H450" s="99"/>
      <c r="I450" s="99"/>
      <c r="J450" s="99"/>
      <c r="K450" s="99"/>
      <c r="L450" s="142"/>
    </row>
    <row r="451" spans="1:12" s="89" customFormat="1" ht="19.5" customHeight="1">
      <c r="A451" s="57" t="s">
        <v>674</v>
      </c>
      <c r="B451" s="92"/>
      <c r="C451" s="92">
        <v>1333.5</v>
      </c>
      <c r="D451" s="48"/>
      <c r="E451" s="50"/>
      <c r="F451" s="48"/>
      <c r="G451" s="99"/>
      <c r="H451" s="99"/>
      <c r="I451" s="99"/>
      <c r="J451" s="99"/>
      <c r="K451" s="99"/>
      <c r="L451" s="142"/>
    </row>
    <row r="452" spans="1:12" s="89" customFormat="1" ht="19.5" customHeight="1">
      <c r="A452" s="57" t="s">
        <v>675</v>
      </c>
      <c r="B452" s="92"/>
      <c r="C452" s="92">
        <v>67671.3</v>
      </c>
      <c r="D452" s="48"/>
      <c r="E452" s="50"/>
      <c r="F452" s="48"/>
      <c r="G452" s="99"/>
      <c r="H452" s="99"/>
      <c r="I452" s="99"/>
      <c r="J452" s="99"/>
      <c r="K452" s="99"/>
      <c r="L452" s="142"/>
    </row>
    <row r="453" spans="1:12" s="89" customFormat="1" ht="19.5" customHeight="1">
      <c r="A453" s="57" t="s">
        <v>676</v>
      </c>
      <c r="B453" s="92"/>
      <c r="C453" s="92">
        <v>8195.25</v>
      </c>
      <c r="D453" s="48"/>
      <c r="E453" s="50"/>
      <c r="F453" s="48"/>
      <c r="G453" s="99"/>
      <c r="H453" s="99"/>
      <c r="I453" s="99"/>
      <c r="J453" s="99"/>
      <c r="K453" s="99"/>
      <c r="L453" s="142"/>
    </row>
    <row r="454" spans="1:12" s="89" customFormat="1" ht="21.75" customHeight="1">
      <c r="A454" s="57" t="s">
        <v>677</v>
      </c>
      <c r="B454" s="92"/>
      <c r="C454" s="92">
        <v>32296.22</v>
      </c>
      <c r="D454" s="48"/>
      <c r="E454" s="50"/>
      <c r="F454" s="48"/>
      <c r="G454" s="99"/>
      <c r="H454" s="99"/>
      <c r="I454" s="99"/>
      <c r="J454" s="99"/>
      <c r="K454" s="99"/>
      <c r="L454" s="142"/>
    </row>
    <row r="455" spans="1:12" s="89" customFormat="1" ht="21.75" customHeight="1">
      <c r="A455" s="57" t="s">
        <v>775</v>
      </c>
      <c r="B455" s="92"/>
      <c r="C455" s="92">
        <v>17305.02</v>
      </c>
      <c r="D455" s="48"/>
      <c r="E455" s="50"/>
      <c r="F455" s="48"/>
      <c r="G455" s="99"/>
      <c r="H455" s="99"/>
      <c r="I455" s="99"/>
      <c r="J455" s="99"/>
      <c r="K455" s="99"/>
      <c r="L455" s="142"/>
    </row>
    <row r="456" spans="1:12" s="89" customFormat="1" ht="19.5" customHeight="1">
      <c r="A456" s="61" t="s">
        <v>561</v>
      </c>
      <c r="B456" s="93"/>
      <c r="C456" s="93">
        <v>145289.8</v>
      </c>
      <c r="D456" s="53"/>
      <c r="E456" s="54"/>
      <c r="F456" s="53"/>
      <c r="G456" s="99"/>
      <c r="H456" s="99"/>
      <c r="I456" s="99"/>
      <c r="J456" s="99"/>
      <c r="K456" s="99"/>
      <c r="L456" s="142"/>
    </row>
    <row r="457" spans="1:12" s="89" customFormat="1" ht="18" customHeight="1">
      <c r="A457" s="57" t="s">
        <v>776</v>
      </c>
      <c r="B457" s="92"/>
      <c r="C457" s="92">
        <v>5027.77</v>
      </c>
      <c r="D457" s="48"/>
      <c r="E457" s="50"/>
      <c r="F457" s="48"/>
      <c r="G457" s="99"/>
      <c r="H457" s="99"/>
      <c r="I457" s="99"/>
      <c r="J457" s="99"/>
      <c r="K457" s="99"/>
      <c r="L457" s="142"/>
    </row>
    <row r="458" spans="1:12" s="89" customFormat="1" ht="18" customHeight="1">
      <c r="A458" s="57" t="s">
        <v>777</v>
      </c>
      <c r="B458" s="92"/>
      <c r="C458" s="92">
        <v>4239.2</v>
      </c>
      <c r="D458" s="48"/>
      <c r="E458" s="50"/>
      <c r="F458" s="48"/>
      <c r="G458" s="99"/>
      <c r="H458" s="99"/>
      <c r="I458" s="99"/>
      <c r="J458" s="99"/>
      <c r="K458" s="99"/>
      <c r="L458" s="142"/>
    </row>
    <row r="459" spans="1:12" s="89" customFormat="1" ht="18" customHeight="1">
      <c r="A459" s="57" t="s">
        <v>778</v>
      </c>
      <c r="B459" s="92"/>
      <c r="C459" s="92">
        <v>97248.09</v>
      </c>
      <c r="D459" s="48"/>
      <c r="E459" s="50"/>
      <c r="F459" s="48"/>
      <c r="G459" s="99"/>
      <c r="H459" s="99"/>
      <c r="I459" s="99"/>
      <c r="J459" s="99"/>
      <c r="K459" s="99"/>
      <c r="L459" s="142"/>
    </row>
    <row r="460" spans="1:12" s="89" customFormat="1" ht="18" customHeight="1">
      <c r="A460" s="57" t="s">
        <v>779</v>
      </c>
      <c r="B460" s="92"/>
      <c r="C460" s="92">
        <v>26611.98</v>
      </c>
      <c r="D460" s="48"/>
      <c r="E460" s="50"/>
      <c r="F460" s="48"/>
      <c r="G460" s="99"/>
      <c r="H460" s="99"/>
      <c r="I460" s="99"/>
      <c r="J460" s="99"/>
      <c r="K460" s="99"/>
      <c r="L460" s="142"/>
    </row>
    <row r="461" spans="1:12" s="89" customFormat="1" ht="18" customHeight="1">
      <c r="A461" s="57" t="s">
        <v>780</v>
      </c>
      <c r="B461" s="92"/>
      <c r="C461" s="92">
        <v>26123.49</v>
      </c>
      <c r="D461" s="48"/>
      <c r="E461" s="50"/>
      <c r="F461" s="48"/>
      <c r="G461" s="99"/>
      <c r="H461" s="99"/>
      <c r="I461" s="99"/>
      <c r="J461" s="99"/>
      <c r="K461" s="99"/>
      <c r="L461" s="142"/>
    </row>
    <row r="462" spans="1:12" s="89" customFormat="1" ht="18" customHeight="1">
      <c r="A462" s="57" t="s">
        <v>781</v>
      </c>
      <c r="B462" s="92"/>
      <c r="C462" s="92">
        <v>172273.72</v>
      </c>
      <c r="D462" s="48"/>
      <c r="E462" s="50"/>
      <c r="F462" s="48"/>
      <c r="G462" s="99"/>
      <c r="H462" s="99"/>
      <c r="I462" s="99"/>
      <c r="J462" s="99"/>
      <c r="K462" s="99"/>
      <c r="L462" s="142"/>
    </row>
    <row r="463" spans="1:12" s="89" customFormat="1" ht="18" customHeight="1">
      <c r="A463" s="57" t="s">
        <v>782</v>
      </c>
      <c r="B463" s="92"/>
      <c r="C463" s="92">
        <v>26611.98</v>
      </c>
      <c r="D463" s="48"/>
      <c r="E463" s="50"/>
      <c r="F463" s="48"/>
      <c r="G463" s="99"/>
      <c r="H463" s="99"/>
      <c r="I463" s="99"/>
      <c r="J463" s="99"/>
      <c r="K463" s="99"/>
      <c r="L463" s="142"/>
    </row>
    <row r="464" spans="1:12" s="89" customFormat="1" ht="18" customHeight="1">
      <c r="A464" s="57" t="s">
        <v>783</v>
      </c>
      <c r="B464" s="92"/>
      <c r="C464" s="92">
        <v>63596.61</v>
      </c>
      <c r="D464" s="48"/>
      <c r="E464" s="50"/>
      <c r="F464" s="48"/>
      <c r="G464" s="99"/>
      <c r="H464" s="99"/>
      <c r="I464" s="99"/>
      <c r="J464" s="99"/>
      <c r="K464" s="99"/>
      <c r="L464" s="142"/>
    </row>
    <row r="465" spans="1:12" s="89" customFormat="1" ht="18" customHeight="1">
      <c r="A465" s="57" t="s">
        <v>784</v>
      </c>
      <c r="B465" s="92"/>
      <c r="C465" s="92">
        <v>40816.06</v>
      </c>
      <c r="D465" s="48"/>
      <c r="E465" s="50"/>
      <c r="F465" s="48"/>
      <c r="G465" s="99"/>
      <c r="H465" s="99"/>
      <c r="I465" s="99"/>
      <c r="J465" s="99"/>
      <c r="K465" s="99"/>
      <c r="L465" s="142"/>
    </row>
    <row r="466" spans="1:12" s="89" customFormat="1" ht="18" customHeight="1">
      <c r="A466" s="57" t="s">
        <v>785</v>
      </c>
      <c r="B466" s="92"/>
      <c r="C466" s="92">
        <v>196368.48</v>
      </c>
      <c r="D466" s="48"/>
      <c r="E466" s="50"/>
      <c r="F466" s="48"/>
      <c r="G466" s="99"/>
      <c r="H466" s="99"/>
      <c r="I466" s="99"/>
      <c r="J466" s="99"/>
      <c r="K466" s="99"/>
      <c r="L466" s="142"/>
    </row>
    <row r="467" spans="1:12" s="89" customFormat="1" ht="18" customHeight="1">
      <c r="A467" s="57" t="s">
        <v>786</v>
      </c>
      <c r="B467" s="92"/>
      <c r="C467" s="92">
        <v>32181.6</v>
      </c>
      <c r="D467" s="48"/>
      <c r="E467" s="50"/>
      <c r="F467" s="48"/>
      <c r="G467" s="99"/>
      <c r="H467" s="99"/>
      <c r="I467" s="99"/>
      <c r="J467" s="99"/>
      <c r="K467" s="99"/>
      <c r="L467" s="142"/>
    </row>
    <row r="468" spans="1:12" s="89" customFormat="1" ht="18" customHeight="1">
      <c r="A468" s="57" t="s">
        <v>787</v>
      </c>
      <c r="B468" s="92"/>
      <c r="C468" s="92">
        <v>36340.92</v>
      </c>
      <c r="D468" s="48"/>
      <c r="E468" s="50"/>
      <c r="F468" s="48"/>
      <c r="G468" s="99"/>
      <c r="H468" s="99"/>
      <c r="I468" s="99"/>
      <c r="J468" s="99"/>
      <c r="K468" s="99"/>
      <c r="L468" s="142"/>
    </row>
    <row r="469" spans="1:12" s="89" customFormat="1" ht="18" customHeight="1">
      <c r="A469" s="57" t="s">
        <v>788</v>
      </c>
      <c r="B469" s="92"/>
      <c r="C469" s="92">
        <v>54511.38</v>
      </c>
      <c r="D469" s="48"/>
      <c r="E469" s="50"/>
      <c r="F469" s="48"/>
      <c r="G469" s="99"/>
      <c r="H469" s="99"/>
      <c r="I469" s="99"/>
      <c r="J469" s="99"/>
      <c r="K469" s="99"/>
      <c r="L469" s="142"/>
    </row>
    <row r="470" spans="1:12" s="89" customFormat="1" ht="18" customHeight="1">
      <c r="A470" s="57" t="s">
        <v>789</v>
      </c>
      <c r="B470" s="92"/>
      <c r="C470" s="92">
        <v>51892.22</v>
      </c>
      <c r="D470" s="48"/>
      <c r="E470" s="50"/>
      <c r="F470" s="48"/>
      <c r="G470" s="99"/>
      <c r="H470" s="99"/>
      <c r="I470" s="99"/>
      <c r="J470" s="99"/>
      <c r="K470" s="99"/>
      <c r="L470" s="142"/>
    </row>
    <row r="471" spans="1:12" s="89" customFormat="1" ht="18" customHeight="1">
      <c r="A471" s="57" t="s">
        <v>790</v>
      </c>
      <c r="B471" s="92"/>
      <c r="C471" s="92">
        <v>15313.96</v>
      </c>
      <c r="D471" s="48"/>
      <c r="E471" s="50"/>
      <c r="F471" s="48"/>
      <c r="G471" s="99"/>
      <c r="H471" s="99"/>
      <c r="I471" s="99"/>
      <c r="J471" s="99"/>
      <c r="K471" s="99"/>
      <c r="L471" s="142"/>
    </row>
    <row r="472" spans="1:12" s="89" customFormat="1" ht="18" customHeight="1">
      <c r="A472" s="57" t="s">
        <v>791</v>
      </c>
      <c r="B472" s="92"/>
      <c r="C472" s="92">
        <v>21916.13</v>
      </c>
      <c r="D472" s="48"/>
      <c r="E472" s="50"/>
      <c r="F472" s="48"/>
      <c r="G472" s="99"/>
      <c r="H472" s="99"/>
      <c r="I472" s="99"/>
      <c r="J472" s="99"/>
      <c r="K472" s="99"/>
      <c r="L472" s="142"/>
    </row>
    <row r="473" spans="1:12" s="89" customFormat="1" ht="18" customHeight="1">
      <c r="A473" s="57" t="s">
        <v>792</v>
      </c>
      <c r="B473" s="92"/>
      <c r="C473" s="92">
        <v>49335</v>
      </c>
      <c r="D473" s="48"/>
      <c r="E473" s="50"/>
      <c r="F473" s="48"/>
      <c r="G473" s="99"/>
      <c r="H473" s="99"/>
      <c r="I473" s="99"/>
      <c r="J473" s="99"/>
      <c r="K473" s="99"/>
      <c r="L473" s="142"/>
    </row>
    <row r="474" spans="1:12" s="89" customFormat="1" ht="18" customHeight="1">
      <c r="A474" s="57" t="s">
        <v>793</v>
      </c>
      <c r="B474" s="92"/>
      <c r="C474" s="92">
        <v>20083.14</v>
      </c>
      <c r="D474" s="48"/>
      <c r="E474" s="50"/>
      <c r="F474" s="48"/>
      <c r="G474" s="99"/>
      <c r="H474" s="99"/>
      <c r="I474" s="99"/>
      <c r="J474" s="99"/>
      <c r="K474" s="99"/>
      <c r="L474" s="142"/>
    </row>
    <row r="475" spans="1:12" s="332" customFormat="1" ht="27" customHeight="1">
      <c r="A475" s="174" t="s">
        <v>101</v>
      </c>
      <c r="B475" s="166">
        <f>SUM(B410)</f>
        <v>10788319.01</v>
      </c>
      <c r="C475" s="166">
        <f>SUM(C410)</f>
        <v>5384798.679999999</v>
      </c>
      <c r="D475" s="167">
        <f>B475-C475</f>
        <v>5403520.330000001</v>
      </c>
      <c r="E475" s="168">
        <f>C475/B475*100</f>
        <v>49.91323184834149</v>
      </c>
      <c r="F475" s="167">
        <f>SUM(F410:F410)</f>
        <v>5849328.61</v>
      </c>
      <c r="G475" s="99"/>
      <c r="H475" s="99"/>
      <c r="I475" s="99"/>
      <c r="J475" s="99"/>
      <c r="K475" s="99"/>
      <c r="L475" s="142"/>
    </row>
    <row r="476" spans="1:12" s="332" customFormat="1" ht="30" customHeight="1">
      <c r="A476" s="195" t="s">
        <v>128</v>
      </c>
      <c r="B476" s="196">
        <f>SUM(B475)</f>
        <v>10788319.01</v>
      </c>
      <c r="C476" s="196">
        <f>SUM(C475)</f>
        <v>5384798.679999999</v>
      </c>
      <c r="D476" s="197">
        <f>B476-C476</f>
        <v>5403520.330000001</v>
      </c>
      <c r="E476" s="198">
        <f>C476/B476*100</f>
        <v>49.91323184834149</v>
      </c>
      <c r="F476" s="197">
        <f>F475</f>
        <v>5849328.61</v>
      </c>
      <c r="G476" s="99"/>
      <c r="H476" s="99"/>
      <c r="I476" s="99"/>
      <c r="J476" s="99"/>
      <c r="K476" s="99"/>
      <c r="L476" s="142"/>
    </row>
    <row r="477" spans="1:12" s="130" customFormat="1" ht="33.75" customHeight="1">
      <c r="A477" s="351" t="s">
        <v>794</v>
      </c>
      <c r="B477" s="94"/>
      <c r="C477" s="94"/>
      <c r="D477" s="21"/>
      <c r="E477" s="32"/>
      <c r="F477" s="21"/>
      <c r="G477" s="142"/>
      <c r="H477" s="142"/>
      <c r="I477" s="142"/>
      <c r="J477" s="142"/>
      <c r="K477" s="142"/>
      <c r="L477" s="159"/>
    </row>
    <row r="478" spans="1:12" s="130" customFormat="1" ht="27" customHeight="1">
      <c r="A478" s="13" t="s">
        <v>9</v>
      </c>
      <c r="B478" s="95">
        <v>2500</v>
      </c>
      <c r="C478" s="14">
        <v>0</v>
      </c>
      <c r="D478" s="14">
        <f aca="true" t="shared" si="1" ref="D478:D483">B478-C478</f>
        <v>2500</v>
      </c>
      <c r="E478" s="15">
        <f>C478/B478*100</f>
        <v>0</v>
      </c>
      <c r="F478" s="14">
        <v>0</v>
      </c>
      <c r="G478" s="142"/>
      <c r="H478" s="142"/>
      <c r="I478" s="142"/>
      <c r="J478" s="142"/>
      <c r="K478" s="142"/>
      <c r="L478" s="159"/>
    </row>
    <row r="479" spans="1:12" s="130" customFormat="1" ht="27" customHeight="1">
      <c r="A479" s="169" t="s">
        <v>95</v>
      </c>
      <c r="B479" s="352">
        <f>SUM(B478)</f>
        <v>2500</v>
      </c>
      <c r="C479" s="352">
        <f>SUM(C478)</f>
        <v>0</v>
      </c>
      <c r="D479" s="352">
        <f t="shared" si="1"/>
        <v>2500</v>
      </c>
      <c r="E479" s="122">
        <f>C479/B479*100</f>
        <v>0</v>
      </c>
      <c r="F479" s="118">
        <v>0</v>
      </c>
      <c r="G479" s="142"/>
      <c r="H479" s="142"/>
      <c r="I479" s="142"/>
      <c r="J479" s="142"/>
      <c r="K479" s="142"/>
      <c r="L479" s="159"/>
    </row>
    <row r="480" spans="1:12" s="130" customFormat="1" ht="27" customHeight="1">
      <c r="A480" s="13" t="s">
        <v>19</v>
      </c>
      <c r="B480" s="14">
        <v>4400</v>
      </c>
      <c r="C480" s="14">
        <v>0</v>
      </c>
      <c r="D480" s="14">
        <f t="shared" si="1"/>
        <v>4400</v>
      </c>
      <c r="E480" s="15">
        <f>C480/B480*100</f>
        <v>0</v>
      </c>
      <c r="F480" s="14">
        <v>0</v>
      </c>
      <c r="G480" s="142"/>
      <c r="H480" s="142"/>
      <c r="I480" s="142"/>
      <c r="J480" s="142"/>
      <c r="K480" s="142"/>
      <c r="L480" s="159"/>
    </row>
    <row r="481" spans="1:12" s="130" customFormat="1" ht="27" customHeight="1">
      <c r="A481" s="13" t="s">
        <v>20</v>
      </c>
      <c r="B481" s="14">
        <v>900</v>
      </c>
      <c r="C481" s="14">
        <v>0</v>
      </c>
      <c r="D481" s="14">
        <f t="shared" si="1"/>
        <v>900</v>
      </c>
      <c r="E481" s="15">
        <f aca="true" t="shared" si="2" ref="E481:E487">C481/B481*100</f>
        <v>0</v>
      </c>
      <c r="F481" s="14">
        <v>0</v>
      </c>
      <c r="G481" s="142"/>
      <c r="H481" s="142"/>
      <c r="I481" s="142"/>
      <c r="J481" s="142"/>
      <c r="K481" s="142"/>
      <c r="L481" s="159"/>
    </row>
    <row r="482" spans="1:12" s="130" customFormat="1" ht="27" customHeight="1">
      <c r="A482" s="13" t="s">
        <v>22</v>
      </c>
      <c r="B482" s="14">
        <v>24900</v>
      </c>
      <c r="C482" s="14">
        <v>0</v>
      </c>
      <c r="D482" s="14">
        <f t="shared" si="1"/>
        <v>24900</v>
      </c>
      <c r="E482" s="15">
        <f t="shared" si="2"/>
        <v>0</v>
      </c>
      <c r="F482" s="14">
        <v>0</v>
      </c>
      <c r="G482" s="142"/>
      <c r="H482" s="142"/>
      <c r="I482" s="142"/>
      <c r="J482" s="142"/>
      <c r="K482" s="142"/>
      <c r="L482" s="159"/>
    </row>
    <row r="483" spans="1:12" s="130" customFormat="1" ht="27" customHeight="1">
      <c r="A483" s="13" t="s">
        <v>24</v>
      </c>
      <c r="B483" s="14">
        <v>1100</v>
      </c>
      <c r="C483" s="14">
        <v>0</v>
      </c>
      <c r="D483" s="14">
        <f t="shared" si="1"/>
        <v>1100</v>
      </c>
      <c r="E483" s="15">
        <f t="shared" si="2"/>
        <v>0</v>
      </c>
      <c r="F483" s="14">
        <v>0</v>
      </c>
      <c r="G483" s="142"/>
      <c r="H483" s="142"/>
      <c r="I483" s="142"/>
      <c r="J483" s="142"/>
      <c r="K483" s="142"/>
      <c r="L483" s="159"/>
    </row>
    <row r="484" spans="1:12" s="130" customFormat="1" ht="30" customHeight="1">
      <c r="A484" s="169" t="s">
        <v>97</v>
      </c>
      <c r="B484" s="167">
        <f>SUM(B480,B481,B482,B483)</f>
        <v>31300</v>
      </c>
      <c r="C484" s="167">
        <f>SUM(C480,C481,C482,C483)</f>
        <v>0</v>
      </c>
      <c r="D484" s="167">
        <f>SUM(D480:D483)</f>
        <v>31300</v>
      </c>
      <c r="E484" s="168">
        <f t="shared" si="2"/>
        <v>0</v>
      </c>
      <c r="F484" s="167">
        <v>0</v>
      </c>
      <c r="G484" s="142"/>
      <c r="H484" s="142"/>
      <c r="I484" s="142"/>
      <c r="J484" s="142"/>
      <c r="K484" s="142"/>
      <c r="L484" s="159"/>
    </row>
    <row r="485" spans="1:12" s="130" customFormat="1" ht="27" customHeight="1">
      <c r="A485" s="13" t="s">
        <v>25</v>
      </c>
      <c r="B485" s="14">
        <v>400</v>
      </c>
      <c r="C485" s="14">
        <v>0</v>
      </c>
      <c r="D485" s="14">
        <f>B485-C485</f>
        <v>400</v>
      </c>
      <c r="E485" s="15">
        <f t="shared" si="2"/>
        <v>0</v>
      </c>
      <c r="F485" s="14">
        <v>0</v>
      </c>
      <c r="G485" s="142"/>
      <c r="H485" s="142"/>
      <c r="I485" s="142"/>
      <c r="J485" s="142"/>
      <c r="K485" s="142"/>
      <c r="L485" s="159"/>
    </row>
    <row r="486" spans="1:12" s="130" customFormat="1" ht="30" customHeight="1">
      <c r="A486" s="169" t="s">
        <v>98</v>
      </c>
      <c r="B486" s="167">
        <f>SUM(B485)</f>
        <v>400</v>
      </c>
      <c r="C486" s="167">
        <f>SUM(C485)</f>
        <v>0</v>
      </c>
      <c r="D486" s="167">
        <f>SUM(D485)</f>
        <v>400</v>
      </c>
      <c r="E486" s="168">
        <f t="shared" si="2"/>
        <v>0</v>
      </c>
      <c r="F486" s="167">
        <v>0</v>
      </c>
      <c r="G486" s="142"/>
      <c r="H486" s="142"/>
      <c r="I486" s="142"/>
      <c r="J486" s="142"/>
      <c r="K486" s="142"/>
      <c r="L486" s="159"/>
    </row>
    <row r="487" spans="1:12" s="130" customFormat="1" ht="33" customHeight="1">
      <c r="A487" s="199" t="s">
        <v>795</v>
      </c>
      <c r="B487" s="197">
        <f>SUM(B479+B484+B486)</f>
        <v>34200</v>
      </c>
      <c r="C487" s="197">
        <f>SUM(C479+C484+C486)</f>
        <v>0</v>
      </c>
      <c r="D487" s="197">
        <f>SUM(D479+D484+D486)</f>
        <v>34200</v>
      </c>
      <c r="E487" s="198">
        <f t="shared" si="2"/>
        <v>0</v>
      </c>
      <c r="F487" s="197">
        <v>0</v>
      </c>
      <c r="G487" s="142"/>
      <c r="H487" s="142"/>
      <c r="I487" s="142"/>
      <c r="J487" s="142"/>
      <c r="K487" s="142"/>
      <c r="L487" s="159"/>
    </row>
    <row r="488" spans="1:12" s="130" customFormat="1" ht="37.5" customHeight="1">
      <c r="A488" s="351" t="s">
        <v>796</v>
      </c>
      <c r="B488" s="62"/>
      <c r="C488" s="62"/>
      <c r="D488" s="62"/>
      <c r="E488" s="353"/>
      <c r="F488" s="354"/>
      <c r="G488" s="142"/>
      <c r="H488" s="142"/>
      <c r="I488" s="142"/>
      <c r="J488" s="142"/>
      <c r="K488" s="142"/>
      <c r="L488" s="159"/>
    </row>
    <row r="489" spans="1:12" s="130" customFormat="1" ht="27" customHeight="1">
      <c r="A489" s="33" t="s">
        <v>83</v>
      </c>
      <c r="B489" s="355">
        <v>102700</v>
      </c>
      <c r="C489" s="355">
        <f>C490</f>
        <v>27953.64</v>
      </c>
      <c r="D489" s="355">
        <f>B489-C489</f>
        <v>74746.36</v>
      </c>
      <c r="E489" s="12">
        <f>C489/B489*100</f>
        <v>27.218734177215186</v>
      </c>
      <c r="F489" s="11">
        <v>0</v>
      </c>
      <c r="G489" s="142"/>
      <c r="H489" s="142"/>
      <c r="I489" s="142"/>
      <c r="J489" s="142"/>
      <c r="K489" s="142"/>
      <c r="L489" s="159"/>
    </row>
    <row r="490" spans="1:12" s="130" customFormat="1" ht="21" customHeight="1">
      <c r="A490" s="326" t="s">
        <v>797</v>
      </c>
      <c r="B490" s="356"/>
      <c r="C490" s="357">
        <v>27953.64</v>
      </c>
      <c r="D490" s="356"/>
      <c r="E490" s="54"/>
      <c r="F490" s="315"/>
      <c r="G490" s="142"/>
      <c r="H490" s="142"/>
      <c r="I490" s="142"/>
      <c r="J490" s="142"/>
      <c r="K490" s="142"/>
      <c r="L490" s="159"/>
    </row>
    <row r="491" spans="1:12" s="130" customFormat="1" ht="27" customHeight="1">
      <c r="A491" s="33" t="s">
        <v>798</v>
      </c>
      <c r="B491" s="358">
        <v>0</v>
      </c>
      <c r="C491" s="358">
        <f>SUM(C492)</f>
        <v>158403.19</v>
      </c>
      <c r="D491" s="358">
        <f>B491-C491</f>
        <v>-158403.19</v>
      </c>
      <c r="E491" s="12">
        <v>0</v>
      </c>
      <c r="F491" s="16">
        <v>0</v>
      </c>
      <c r="G491" s="142"/>
      <c r="H491" s="142"/>
      <c r="I491" s="142"/>
      <c r="J491" s="142"/>
      <c r="K491" s="142"/>
      <c r="L491" s="159"/>
    </row>
    <row r="492" spans="1:12" s="130" customFormat="1" ht="23.25" customHeight="1">
      <c r="A492" s="55" t="s">
        <v>797</v>
      </c>
      <c r="B492" s="358"/>
      <c r="C492" s="359">
        <v>158403.19</v>
      </c>
      <c r="D492" s="367" t="s">
        <v>164</v>
      </c>
      <c r="E492" s="50"/>
      <c r="F492" s="16"/>
      <c r="G492" s="142"/>
      <c r="H492" s="142"/>
      <c r="I492" s="142"/>
      <c r="J492" s="142"/>
      <c r="K492" s="142"/>
      <c r="L492" s="159"/>
    </row>
    <row r="493" spans="1:12" s="130" customFormat="1" ht="19.5" customHeight="1">
      <c r="A493" s="55"/>
      <c r="B493" s="358"/>
      <c r="C493" s="359"/>
      <c r="D493" s="367"/>
      <c r="E493" s="50"/>
      <c r="F493" s="16"/>
      <c r="G493" s="142"/>
      <c r="H493" s="142"/>
      <c r="I493" s="142"/>
      <c r="J493" s="142"/>
      <c r="K493" s="142"/>
      <c r="L493" s="159"/>
    </row>
    <row r="494" spans="1:12" s="130" customFormat="1" ht="37.5" customHeight="1">
      <c r="A494" s="174" t="s">
        <v>101</v>
      </c>
      <c r="B494" s="360">
        <f>SUM(B489)</f>
        <v>102700</v>
      </c>
      <c r="C494" s="360">
        <f>C489+C491</f>
        <v>186356.83000000002</v>
      </c>
      <c r="D494" s="360">
        <f>D489+D491</f>
        <v>-83656.83</v>
      </c>
      <c r="E494" s="361">
        <f>C494/B494*100</f>
        <v>181.45747809152874</v>
      </c>
      <c r="F494" s="167">
        <v>0</v>
      </c>
      <c r="G494" s="142"/>
      <c r="H494" s="142"/>
      <c r="I494" s="142"/>
      <c r="J494" s="142"/>
      <c r="K494" s="142"/>
      <c r="L494" s="159"/>
    </row>
    <row r="495" spans="1:12" s="130" customFormat="1" ht="36" customHeight="1">
      <c r="A495" s="199" t="s">
        <v>799</v>
      </c>
      <c r="B495" s="197">
        <f>B494</f>
        <v>102700</v>
      </c>
      <c r="C495" s="197">
        <f>C494</f>
        <v>186356.83000000002</v>
      </c>
      <c r="D495" s="296">
        <f>B495-C495</f>
        <v>-83656.83000000002</v>
      </c>
      <c r="E495" s="362">
        <v>0</v>
      </c>
      <c r="F495" s="197">
        <v>0</v>
      </c>
      <c r="G495" s="142"/>
      <c r="H495" s="142"/>
      <c r="I495" s="142"/>
      <c r="J495" s="142"/>
      <c r="K495" s="142"/>
      <c r="L495" s="159"/>
    </row>
    <row r="496" spans="1:12" s="130" customFormat="1" ht="36" customHeight="1">
      <c r="A496" s="363" t="s">
        <v>47</v>
      </c>
      <c r="B496" s="196">
        <f>SUM(B159,B168,B189,B199,B211,B220,B224,B228,B233,B249,B257,B261,B297,B336,B398,B403,B408,B476,B487,B495)</f>
        <v>113540363.4</v>
      </c>
      <c r="C496" s="196">
        <f>SUM(C159,C168,C189,C199,C211,C220,C224,C228,C233,C249,C257,C261,C297,C336,C398,C403,C408,C476,C487,C495)</f>
        <v>78667041.03</v>
      </c>
      <c r="D496" s="197">
        <f>SUM(D159+D168+D189+D199+D211+D220+D224+D228+D233+D249+D257+D261+D297+D336+D398+D403+D408+D476+D487+D495)</f>
        <v>34873322.37</v>
      </c>
      <c r="E496" s="198">
        <f>C496/B496*100</f>
        <v>69.2855286651302</v>
      </c>
      <c r="F496" s="197">
        <f>SUM(F159+F168+F189+F199+F211+F220+F224+F228+F233+F249+F257+F261+F297+F336+F398+F403+F408+F476+F487+F495)</f>
        <v>56722866.809999995</v>
      </c>
      <c r="G496" s="142"/>
      <c r="H496" s="142"/>
      <c r="I496" s="142"/>
      <c r="J496" s="142"/>
      <c r="K496" s="142"/>
      <c r="L496" s="159"/>
    </row>
    <row r="497" spans="1:12" s="261" customFormat="1" ht="15" customHeight="1">
      <c r="A497" s="262"/>
      <c r="B497" s="364" t="s">
        <v>107</v>
      </c>
      <c r="C497" s="364" t="s">
        <v>107</v>
      </c>
      <c r="D497" s="365" t="s">
        <v>107</v>
      </c>
      <c r="E497" s="366"/>
      <c r="F497" s="365" t="s">
        <v>107</v>
      </c>
      <c r="G497" s="260"/>
      <c r="H497" s="260"/>
      <c r="I497" s="260"/>
      <c r="J497" s="260"/>
      <c r="K497" s="260"/>
      <c r="L497" s="260"/>
    </row>
    <row r="498" spans="1:12" s="261" customFormat="1" ht="15" customHeight="1">
      <c r="A498" s="262"/>
      <c r="B498" s="263">
        <f>SUM(B11,B18,B24,B31,B38,B56,B71,B131,B135,B142,B149,B158,B189,B199,B211,B220,B249)</f>
        <v>3920000</v>
      </c>
      <c r="C498" s="263">
        <f>SUM(C11,C18,C24,C31,C38,C56,C71,C131,C135,C142,C149,C158,C189,C199,C211,C220,C249)</f>
        <v>3343816.5100000002</v>
      </c>
      <c r="D498" s="264">
        <f>B498-C498</f>
        <v>576183.4899999998</v>
      </c>
      <c r="E498" s="265">
        <f>C498/B498*100</f>
        <v>85.30144158163266</v>
      </c>
      <c r="F498" s="264">
        <f>SUM(F159,F189,F199,F211,F220,F249)</f>
        <v>3083864.0899999994</v>
      </c>
      <c r="G498" s="260"/>
      <c r="H498" s="260"/>
      <c r="I498" s="260"/>
      <c r="J498" s="260"/>
      <c r="K498" s="260"/>
      <c r="L498" s="260"/>
    </row>
    <row r="499" spans="1:12" s="261" customFormat="1" ht="12.75" customHeight="1">
      <c r="A499" s="262"/>
      <c r="B499" s="267" t="s">
        <v>295</v>
      </c>
      <c r="C499" s="267" t="s">
        <v>295</v>
      </c>
      <c r="D499" s="268" t="s">
        <v>295</v>
      </c>
      <c r="E499" s="265"/>
      <c r="F499" s="268" t="s">
        <v>295</v>
      </c>
      <c r="G499" s="260"/>
      <c r="H499" s="260"/>
      <c r="I499" s="260"/>
      <c r="J499" s="260"/>
      <c r="K499" s="260"/>
      <c r="L499" s="260"/>
    </row>
    <row r="500" spans="1:12" s="261" customFormat="1" ht="15" customHeight="1">
      <c r="A500" s="262"/>
      <c r="B500" s="263">
        <f>SUM(B13,B20,B33,B40,B230,B261,B299,B324,B338,B371,B400,B405,B487,B495)</f>
        <v>3435000</v>
      </c>
      <c r="C500" s="263">
        <f>SUM(C13,C20,C33,C40,C230,C261,C299,C324,C338,C371,C400,C405,C487,C489)</f>
        <v>1846895.6300000001</v>
      </c>
      <c r="D500" s="264">
        <f>B500-C500</f>
        <v>1588104.3699999999</v>
      </c>
      <c r="E500" s="265">
        <f>C500/B500*100</f>
        <v>53.766976128093155</v>
      </c>
      <c r="F500" s="264">
        <f>SUM(F230,F261,F299,F324,F338,F371,F400,F405)</f>
        <v>1391776.0200000003</v>
      </c>
      <c r="G500" s="260"/>
      <c r="H500" s="260"/>
      <c r="I500" s="260"/>
      <c r="J500" s="260"/>
      <c r="K500" s="260"/>
      <c r="L500" s="260"/>
    </row>
    <row r="501" spans="1:12" s="261" customFormat="1" ht="15" customHeight="1">
      <c r="A501" s="269"/>
      <c r="B501" s="267" t="s">
        <v>108</v>
      </c>
      <c r="C501" s="267" t="s">
        <v>108</v>
      </c>
      <c r="D501" s="268" t="s">
        <v>108</v>
      </c>
      <c r="E501" s="302"/>
      <c r="F501" s="268" t="s">
        <v>108</v>
      </c>
      <c r="G501" s="260"/>
      <c r="H501" s="260"/>
      <c r="I501" s="260"/>
      <c r="J501" s="260"/>
      <c r="K501" s="260"/>
      <c r="L501" s="260"/>
    </row>
    <row r="502" spans="1:12" s="261" customFormat="1" ht="15" customHeight="1">
      <c r="A502" s="269"/>
      <c r="B502" s="263">
        <f>SUM(B224,B228,B231,B311,B330,B354,B384,B401,B406)</f>
        <v>31333000</v>
      </c>
      <c r="C502" s="263">
        <f>SUM(C224,C228,C231,C311,C330,C354,C384,C401,C406)</f>
        <v>13503127.870000001</v>
      </c>
      <c r="D502" s="264">
        <f>B502-C502</f>
        <v>17829872.13</v>
      </c>
      <c r="E502" s="265">
        <f>C502/B502*100</f>
        <v>43.09554741007883</v>
      </c>
      <c r="F502" s="264">
        <f>SUM(F224,F228,F231,F311,F330,F354,F384,F401,F406)</f>
        <v>11526732.520000001</v>
      </c>
      <c r="G502" s="260"/>
      <c r="H502" s="260"/>
      <c r="I502" s="260"/>
      <c r="J502" s="260"/>
      <c r="K502" s="260"/>
      <c r="L502" s="260"/>
    </row>
    <row r="503" spans="1:12" s="261" customFormat="1" ht="15" customHeight="1">
      <c r="A503" s="262"/>
      <c r="B503" s="267" t="s">
        <v>137</v>
      </c>
      <c r="C503" s="267" t="s">
        <v>137</v>
      </c>
      <c r="D503" s="268" t="s">
        <v>137</v>
      </c>
      <c r="E503" s="265"/>
      <c r="F503" s="268" t="s">
        <v>137</v>
      </c>
      <c r="G503" s="260"/>
      <c r="H503" s="260"/>
      <c r="I503" s="260"/>
      <c r="J503" s="260"/>
      <c r="K503" s="260"/>
      <c r="L503" s="260"/>
    </row>
    <row r="504" spans="1:12" s="261" customFormat="1" ht="15" customHeight="1">
      <c r="A504" s="262"/>
      <c r="B504" s="267" t="s">
        <v>505</v>
      </c>
      <c r="C504" s="267"/>
      <c r="D504" s="268"/>
      <c r="E504" s="265"/>
      <c r="F504" s="268"/>
      <c r="G504" s="260"/>
      <c r="H504" s="260"/>
      <c r="I504" s="260"/>
      <c r="J504" s="260"/>
      <c r="K504" s="260"/>
      <c r="L504" s="260"/>
    </row>
    <row r="505" spans="1:12" s="271" customFormat="1" ht="15" customHeight="1">
      <c r="A505" s="262"/>
      <c r="B505" s="263">
        <f>SUM(B287,B293)</f>
        <v>51730.26</v>
      </c>
      <c r="C505" s="263">
        <f>SUM(C297)</f>
        <v>203147.53</v>
      </c>
      <c r="D505" s="264">
        <f>B505+B507-C505</f>
        <v>-1417.2699999999895</v>
      </c>
      <c r="E505" s="265">
        <f>SUM(C505/(B505+B507)*100)</f>
        <v>100.70255696889498</v>
      </c>
      <c r="F505" s="264">
        <f>SUM(F297)</f>
        <v>181132.78</v>
      </c>
      <c r="G505" s="270"/>
      <c r="H505" s="270"/>
      <c r="I505" s="270"/>
      <c r="J505" s="270"/>
      <c r="K505" s="270"/>
      <c r="L505" s="270"/>
    </row>
    <row r="506" spans="1:12" s="271" customFormat="1" ht="15" customHeight="1">
      <c r="A506" s="262"/>
      <c r="B506" s="267" t="s">
        <v>507</v>
      </c>
      <c r="C506" s="263"/>
      <c r="D506" s="264"/>
      <c r="E506" s="265"/>
      <c r="F506" s="264"/>
      <c r="G506" s="270"/>
      <c r="H506" s="270"/>
      <c r="I506" s="270"/>
      <c r="J506" s="270"/>
      <c r="K506" s="270"/>
      <c r="L506" s="270"/>
    </row>
    <row r="507" spans="1:12" s="271" customFormat="1" ht="15" customHeight="1">
      <c r="A507" s="262"/>
      <c r="B507" s="263">
        <f>SUM(B266,B282,B285,B291)</f>
        <v>150000</v>
      </c>
      <c r="C507" s="263"/>
      <c r="D507" s="263"/>
      <c r="E507" s="265">
        <f>SUM(C507/(B507+B511)*100)</f>
        <v>0</v>
      </c>
      <c r="F507" s="264"/>
      <c r="G507" s="270"/>
      <c r="H507" s="270"/>
      <c r="I507" s="270"/>
      <c r="J507" s="270"/>
      <c r="K507" s="270"/>
      <c r="L507" s="270"/>
    </row>
    <row r="508" spans="1:12" s="271" customFormat="1" ht="15" customHeight="1">
      <c r="A508" s="262"/>
      <c r="B508" s="267" t="s">
        <v>706</v>
      </c>
      <c r="C508" s="267" t="s">
        <v>706</v>
      </c>
      <c r="D508" s="267" t="s">
        <v>706</v>
      </c>
      <c r="E508" s="265"/>
      <c r="F508" s="267" t="s">
        <v>706</v>
      </c>
      <c r="G508" s="270"/>
      <c r="H508" s="270"/>
      <c r="I508" s="270"/>
      <c r="J508" s="270"/>
      <c r="K508" s="270"/>
      <c r="L508" s="270"/>
    </row>
    <row r="509" spans="1:12" s="271" customFormat="1" ht="15" customHeight="1">
      <c r="A509" s="262"/>
      <c r="B509" s="263">
        <f>SUM(B15,B22,B35,B42,B492)</f>
        <v>0</v>
      </c>
      <c r="C509" s="263">
        <f>SUM(C15,C22,C35,C42,C492)</f>
        <v>232058.29</v>
      </c>
      <c r="D509" s="263">
        <f>B509-C509</f>
        <v>-232058.29</v>
      </c>
      <c r="E509" s="265"/>
      <c r="F509" s="264"/>
      <c r="G509" s="270"/>
      <c r="H509" s="270"/>
      <c r="I509" s="270"/>
      <c r="J509" s="270"/>
      <c r="K509" s="270"/>
      <c r="L509" s="270"/>
    </row>
    <row r="510" spans="1:12" s="261" customFormat="1" ht="15" customHeight="1">
      <c r="A510" s="262"/>
      <c r="B510" s="267" t="s">
        <v>293</v>
      </c>
      <c r="C510" s="267" t="s">
        <v>293</v>
      </c>
      <c r="D510" s="268" t="s">
        <v>293</v>
      </c>
      <c r="E510" s="265"/>
      <c r="F510" s="268" t="s">
        <v>293</v>
      </c>
      <c r="G510" s="260"/>
      <c r="H510" s="260"/>
      <c r="I510" s="260"/>
      <c r="J510" s="260"/>
      <c r="K510" s="260"/>
      <c r="L510" s="260"/>
    </row>
    <row r="511" spans="1:12" s="261" customFormat="1" ht="15" customHeight="1">
      <c r="A511" s="262"/>
      <c r="B511" s="263">
        <f>SUM(B257)</f>
        <v>0</v>
      </c>
      <c r="C511" s="263">
        <f>SUM(C257)</f>
        <v>0</v>
      </c>
      <c r="D511" s="264">
        <f>SUM(D257)</f>
        <v>0</v>
      </c>
      <c r="E511" s="265"/>
      <c r="F511" s="264">
        <f>SUM(F257)</f>
        <v>97340.25</v>
      </c>
      <c r="G511" s="260"/>
      <c r="H511" s="260"/>
      <c r="I511" s="260"/>
      <c r="J511" s="260"/>
      <c r="K511" s="260"/>
      <c r="L511" s="260"/>
    </row>
    <row r="512" spans="1:12" s="261" customFormat="1" ht="15" customHeight="1">
      <c r="A512" s="273"/>
      <c r="B512" s="267" t="s">
        <v>109</v>
      </c>
      <c r="C512" s="267" t="s">
        <v>109</v>
      </c>
      <c r="D512" s="268" t="s">
        <v>109</v>
      </c>
      <c r="E512" s="265"/>
      <c r="F512" s="268" t="s">
        <v>109</v>
      </c>
      <c r="G512" s="260"/>
      <c r="H512" s="260"/>
      <c r="I512" s="260"/>
      <c r="J512" s="260"/>
      <c r="K512" s="260"/>
      <c r="L512" s="260"/>
    </row>
    <row r="513" spans="1:12" s="261" customFormat="1" ht="15" customHeight="1">
      <c r="A513" s="273"/>
      <c r="B513" s="263">
        <f>SUM(B412,B163)</f>
        <v>65479082</v>
      </c>
      <c r="C513" s="263">
        <f>SUM(C476,C161)</f>
        <v>59537995.2</v>
      </c>
      <c r="D513" s="264">
        <f>B513+B516-C513</f>
        <v>15112637.939999998</v>
      </c>
      <c r="E513" s="265">
        <f>SUM(C513/(B513+B516)*100)</f>
        <v>79.75551270722954</v>
      </c>
      <c r="F513" s="264">
        <f>SUM(F476,F161)</f>
        <v>40442021.15</v>
      </c>
      <c r="G513" s="260"/>
      <c r="H513" s="260"/>
      <c r="I513" s="260"/>
      <c r="J513" s="260"/>
      <c r="K513" s="260"/>
      <c r="L513" s="260"/>
    </row>
    <row r="514" spans="1:12" s="261" customFormat="1" ht="15" customHeight="1">
      <c r="A514" s="273"/>
      <c r="B514" s="267" t="s">
        <v>110</v>
      </c>
      <c r="C514" s="267"/>
      <c r="D514" s="268"/>
      <c r="E514" s="265"/>
      <c r="F514" s="268"/>
      <c r="G514" s="260"/>
      <c r="H514" s="260"/>
      <c r="I514" s="260"/>
      <c r="J514" s="260"/>
      <c r="K514" s="260"/>
      <c r="L514" s="260"/>
    </row>
    <row r="515" spans="1:12" s="261" customFormat="1" ht="15" customHeight="1">
      <c r="A515" s="273"/>
      <c r="B515" s="267" t="s">
        <v>506</v>
      </c>
      <c r="C515" s="267"/>
      <c r="D515" s="268"/>
      <c r="E515" s="265"/>
      <c r="F515" s="268"/>
      <c r="G515" s="260"/>
      <c r="H515" s="260"/>
      <c r="I515" s="260"/>
      <c r="J515" s="260"/>
      <c r="K515" s="260"/>
      <c r="L515" s="260"/>
    </row>
    <row r="516" spans="1:12" s="261" customFormat="1" ht="15" customHeight="1">
      <c r="A516" s="274"/>
      <c r="B516" s="275">
        <f>SUM(B166,B414)</f>
        <v>9171551.14</v>
      </c>
      <c r="C516" s="275"/>
      <c r="D516" s="276"/>
      <c r="E516" s="277"/>
      <c r="F516" s="276"/>
      <c r="G516" s="260"/>
      <c r="H516" s="260"/>
      <c r="I516" s="260"/>
      <c r="J516" s="260"/>
      <c r="K516" s="260"/>
      <c r="L516" s="260"/>
    </row>
    <row r="517" spans="2:11" ht="15.75">
      <c r="B517" s="3"/>
      <c r="G517" s="142"/>
      <c r="H517" s="142"/>
      <c r="I517" s="142"/>
      <c r="J517" s="142"/>
      <c r="K517" s="142"/>
    </row>
    <row r="518" spans="1:11" s="159" customFormat="1" ht="15.75">
      <c r="A518" s="244"/>
      <c r="B518" s="106">
        <f>SUM(B498+B500+B502+B505+B507+B511+B513+B516+B509)</f>
        <v>113540363.39999999</v>
      </c>
      <c r="C518" s="106">
        <f>SUM(C498+C500+C502+C505+C507+C511+C513+C516+C509)</f>
        <v>78667041.03000002</v>
      </c>
      <c r="D518" s="106">
        <f>SUM(D498+D500+D502+D505+D507+D511+D513+D516+D509)</f>
        <v>34873322.37</v>
      </c>
      <c r="E518" s="106"/>
      <c r="F518" s="106"/>
      <c r="G518" s="142"/>
      <c r="H518" s="142"/>
      <c r="I518" s="142"/>
      <c r="J518" s="142"/>
      <c r="K518" s="142"/>
    </row>
    <row r="519" spans="1:11" s="159" customFormat="1" ht="15.75">
      <c r="A519" s="244"/>
      <c r="B519" s="3"/>
      <c r="C519" s="2"/>
      <c r="D519" s="2"/>
      <c r="E519" s="245"/>
      <c r="F519" s="246"/>
      <c r="G519" s="142"/>
      <c r="H519" s="142"/>
      <c r="I519" s="142"/>
      <c r="J519" s="142"/>
      <c r="K519" s="142"/>
    </row>
    <row r="520" spans="1:11" s="159" customFormat="1" ht="15.75">
      <c r="A520" s="244"/>
      <c r="B520" s="3"/>
      <c r="C520" s="2"/>
      <c r="D520" s="2"/>
      <c r="E520" s="245"/>
      <c r="F520" s="246"/>
      <c r="G520" s="142"/>
      <c r="H520" s="142"/>
      <c r="I520" s="142"/>
      <c r="J520" s="142"/>
      <c r="K520" s="142"/>
    </row>
    <row r="521" spans="1:11" s="159" customFormat="1" ht="15.75">
      <c r="A521" s="244"/>
      <c r="B521" s="106"/>
      <c r="C521" s="2"/>
      <c r="D521" s="2"/>
      <c r="E521" s="245"/>
      <c r="F521" s="246"/>
      <c r="G521" s="142"/>
      <c r="H521" s="142"/>
      <c r="I521" s="142"/>
      <c r="J521" s="142"/>
      <c r="K521" s="142"/>
    </row>
    <row r="522" spans="1:11" s="159" customFormat="1" ht="15.75">
      <c r="A522" s="244"/>
      <c r="B522" s="3"/>
      <c r="C522" s="2"/>
      <c r="D522" s="2"/>
      <c r="E522" s="245"/>
      <c r="F522" s="246"/>
      <c r="G522" s="142"/>
      <c r="H522" s="142"/>
      <c r="I522" s="142"/>
      <c r="J522" s="142"/>
      <c r="K522" s="142"/>
    </row>
    <row r="523" spans="1:11" s="159" customFormat="1" ht="15.75">
      <c r="A523" s="244"/>
      <c r="B523" s="3"/>
      <c r="C523" s="2"/>
      <c r="D523" s="2"/>
      <c r="E523" s="245"/>
      <c r="F523" s="246"/>
      <c r="G523" s="142"/>
      <c r="H523" s="142"/>
      <c r="I523" s="142"/>
      <c r="J523" s="142"/>
      <c r="K523" s="142"/>
    </row>
    <row r="524" spans="1:11" s="159" customFormat="1" ht="15.75">
      <c r="A524" s="244"/>
      <c r="B524" s="3"/>
      <c r="C524" s="2"/>
      <c r="D524" s="2"/>
      <c r="E524" s="245"/>
      <c r="F524" s="246"/>
      <c r="G524" s="142"/>
      <c r="H524" s="142"/>
      <c r="I524" s="142"/>
      <c r="J524" s="142"/>
      <c r="K524" s="142"/>
    </row>
    <row r="525" spans="1:11" s="159" customFormat="1" ht="15.75">
      <c r="A525" s="244"/>
      <c r="B525" s="3"/>
      <c r="C525" s="2"/>
      <c r="D525" s="2"/>
      <c r="E525" s="245"/>
      <c r="F525" s="246"/>
      <c r="G525" s="142"/>
      <c r="H525" s="142"/>
      <c r="I525" s="142"/>
      <c r="J525" s="142"/>
      <c r="K525" s="142"/>
    </row>
    <row r="526" spans="1:11" s="159" customFormat="1" ht="15.75">
      <c r="A526" s="244"/>
      <c r="B526" s="3"/>
      <c r="C526" s="2"/>
      <c r="D526" s="2"/>
      <c r="E526" s="245"/>
      <c r="F526" s="246"/>
      <c r="G526" s="142"/>
      <c r="H526" s="142"/>
      <c r="I526" s="142"/>
      <c r="J526" s="142"/>
      <c r="K526" s="142"/>
    </row>
    <row r="527" spans="1:11" s="159" customFormat="1" ht="15.75">
      <c r="A527" s="244"/>
      <c r="B527" s="3"/>
      <c r="C527" s="2"/>
      <c r="D527" s="2"/>
      <c r="E527" s="245"/>
      <c r="F527" s="246"/>
      <c r="G527" s="142"/>
      <c r="H527" s="142"/>
      <c r="I527" s="142"/>
      <c r="J527" s="142"/>
      <c r="K527" s="142"/>
    </row>
    <row r="528" spans="1:11" s="159" customFormat="1" ht="15.75">
      <c r="A528" s="244"/>
      <c r="B528" s="3"/>
      <c r="C528" s="2"/>
      <c r="D528" s="2"/>
      <c r="E528" s="245"/>
      <c r="F528" s="246"/>
      <c r="G528" s="142"/>
      <c r="H528" s="142"/>
      <c r="I528" s="142"/>
      <c r="J528" s="142"/>
      <c r="K528" s="142"/>
    </row>
    <row r="529" spans="1:11" s="159" customFormat="1" ht="15.75">
      <c r="A529" s="244"/>
      <c r="B529" s="3"/>
      <c r="C529" s="2"/>
      <c r="D529" s="2"/>
      <c r="E529" s="245"/>
      <c r="F529" s="246"/>
      <c r="G529" s="142"/>
      <c r="H529" s="142"/>
      <c r="I529" s="142"/>
      <c r="J529" s="142"/>
      <c r="K529" s="142"/>
    </row>
    <row r="530" spans="1:11" s="159" customFormat="1" ht="15.75">
      <c r="A530" s="244"/>
      <c r="B530" s="3"/>
      <c r="C530" s="2"/>
      <c r="D530" s="2"/>
      <c r="E530" s="245"/>
      <c r="F530" s="246"/>
      <c r="G530" s="142"/>
      <c r="H530" s="142"/>
      <c r="I530" s="142"/>
      <c r="J530" s="142"/>
      <c r="K530" s="142"/>
    </row>
    <row r="531" spans="1:11" s="159" customFormat="1" ht="15.75">
      <c r="A531" s="244"/>
      <c r="B531" s="3"/>
      <c r="C531" s="2"/>
      <c r="D531" s="2"/>
      <c r="E531" s="245"/>
      <c r="F531" s="246"/>
      <c r="G531" s="142"/>
      <c r="H531" s="142"/>
      <c r="I531" s="142"/>
      <c r="J531" s="142"/>
      <c r="K531" s="142"/>
    </row>
    <row r="532" spans="1:11" s="159" customFormat="1" ht="15.75">
      <c r="A532" s="244"/>
      <c r="B532" s="3"/>
      <c r="C532" s="2"/>
      <c r="D532" s="2"/>
      <c r="E532" s="245"/>
      <c r="F532" s="246"/>
      <c r="G532" s="142"/>
      <c r="H532" s="142"/>
      <c r="I532" s="142"/>
      <c r="J532" s="142"/>
      <c r="K532" s="142"/>
    </row>
    <row r="533" spans="1:11" s="159" customFormat="1" ht="15.75">
      <c r="A533" s="244"/>
      <c r="B533" s="3"/>
      <c r="C533" s="2"/>
      <c r="D533" s="2"/>
      <c r="E533" s="245"/>
      <c r="F533" s="246"/>
      <c r="G533" s="142"/>
      <c r="H533" s="142"/>
      <c r="I533" s="142"/>
      <c r="J533" s="142"/>
      <c r="K533" s="142"/>
    </row>
    <row r="534" spans="1:11" s="159" customFormat="1" ht="15.75">
      <c r="A534" s="244"/>
      <c r="B534" s="3"/>
      <c r="C534" s="2"/>
      <c r="D534" s="2"/>
      <c r="E534" s="245"/>
      <c r="F534" s="246"/>
      <c r="G534" s="142"/>
      <c r="H534" s="142"/>
      <c r="I534" s="142"/>
      <c r="J534" s="142"/>
      <c r="K534" s="142"/>
    </row>
    <row r="535" spans="1:11" s="159" customFormat="1" ht="15.75">
      <c r="A535" s="244"/>
      <c r="B535" s="3"/>
      <c r="C535" s="2"/>
      <c r="D535" s="2"/>
      <c r="E535" s="245"/>
      <c r="F535" s="246"/>
      <c r="G535" s="142"/>
      <c r="H535" s="142"/>
      <c r="I535" s="142"/>
      <c r="J535" s="142"/>
      <c r="K535" s="142"/>
    </row>
    <row r="536" spans="1:11" s="159" customFormat="1" ht="15.75">
      <c r="A536" s="244"/>
      <c r="B536" s="3"/>
      <c r="C536" s="2"/>
      <c r="D536" s="2"/>
      <c r="E536" s="245"/>
      <c r="F536" s="246"/>
      <c r="G536" s="142"/>
      <c r="H536" s="142"/>
      <c r="I536" s="142"/>
      <c r="J536" s="142"/>
      <c r="K536" s="142"/>
    </row>
    <row r="537" spans="1:11" s="159" customFormat="1" ht="15.75">
      <c r="A537" s="244"/>
      <c r="B537" s="3"/>
      <c r="C537" s="2"/>
      <c r="D537" s="2"/>
      <c r="E537" s="245"/>
      <c r="F537" s="246"/>
      <c r="G537" s="142"/>
      <c r="H537" s="142"/>
      <c r="I537" s="142"/>
      <c r="J537" s="142"/>
      <c r="K537" s="142"/>
    </row>
    <row r="538" spans="1:11" s="159" customFormat="1" ht="15.75">
      <c r="A538" s="244"/>
      <c r="B538" s="3"/>
      <c r="C538" s="2"/>
      <c r="D538" s="2"/>
      <c r="E538" s="245"/>
      <c r="F538" s="246"/>
      <c r="G538" s="142"/>
      <c r="H538" s="142"/>
      <c r="I538" s="142"/>
      <c r="J538" s="142"/>
      <c r="K538" s="142"/>
    </row>
    <row r="539" spans="1:11" s="159" customFormat="1" ht="15.75">
      <c r="A539" s="244"/>
      <c r="B539" s="3"/>
      <c r="C539" s="2"/>
      <c r="D539" s="2"/>
      <c r="E539" s="245"/>
      <c r="F539" s="246"/>
      <c r="G539" s="142"/>
      <c r="H539" s="142"/>
      <c r="I539" s="142"/>
      <c r="J539" s="142"/>
      <c r="K539" s="142"/>
    </row>
    <row r="540" spans="1:11" s="159" customFormat="1" ht="15.75">
      <c r="A540" s="244"/>
      <c r="B540" s="3"/>
      <c r="C540" s="2"/>
      <c r="D540" s="2"/>
      <c r="E540" s="245"/>
      <c r="F540" s="246"/>
      <c r="G540" s="142"/>
      <c r="H540" s="142"/>
      <c r="I540" s="142"/>
      <c r="J540" s="142"/>
      <c r="K540" s="142"/>
    </row>
    <row r="541" spans="1:11" s="159" customFormat="1" ht="15.75">
      <c r="A541" s="244"/>
      <c r="B541" s="3"/>
      <c r="C541" s="2"/>
      <c r="D541" s="2"/>
      <c r="E541" s="245"/>
      <c r="F541" s="246"/>
      <c r="G541" s="142"/>
      <c r="H541" s="142"/>
      <c r="I541" s="142"/>
      <c r="J541" s="142"/>
      <c r="K541" s="142"/>
    </row>
    <row r="542" spans="1:11" s="159" customFormat="1" ht="15.75">
      <c r="A542" s="244"/>
      <c r="B542" s="3"/>
      <c r="C542" s="2"/>
      <c r="D542" s="2"/>
      <c r="E542" s="245"/>
      <c r="F542" s="246"/>
      <c r="G542" s="142"/>
      <c r="H542" s="142"/>
      <c r="I542" s="142"/>
      <c r="J542" s="142"/>
      <c r="K542" s="142"/>
    </row>
    <row r="543" spans="1:11" s="159" customFormat="1" ht="15.75">
      <c r="A543" s="244"/>
      <c r="B543" s="3"/>
      <c r="C543" s="2"/>
      <c r="D543" s="2"/>
      <c r="E543" s="245"/>
      <c r="F543" s="246"/>
      <c r="G543" s="142"/>
      <c r="H543" s="142"/>
      <c r="I543" s="142"/>
      <c r="J543" s="142"/>
      <c r="K543" s="142"/>
    </row>
    <row r="544" spans="1:11" s="159" customFormat="1" ht="15.75">
      <c r="A544" s="244"/>
      <c r="B544" s="3"/>
      <c r="C544" s="2"/>
      <c r="D544" s="2"/>
      <c r="E544" s="245"/>
      <c r="F544" s="246"/>
      <c r="G544" s="142"/>
      <c r="H544" s="142"/>
      <c r="I544" s="142"/>
      <c r="J544" s="142"/>
      <c r="K544" s="142"/>
    </row>
    <row r="545" spans="1:11" s="159" customFormat="1" ht="15.75">
      <c r="A545" s="244"/>
      <c r="B545" s="3"/>
      <c r="C545" s="2"/>
      <c r="D545" s="2"/>
      <c r="E545" s="245"/>
      <c r="F545" s="246"/>
      <c r="G545" s="142"/>
      <c r="H545" s="142"/>
      <c r="I545" s="142"/>
      <c r="J545" s="142"/>
      <c r="K545" s="142"/>
    </row>
    <row r="546" spans="1:11" s="159" customFormat="1" ht="15.75">
      <c r="A546" s="244"/>
      <c r="B546" s="3"/>
      <c r="C546" s="2"/>
      <c r="D546" s="2"/>
      <c r="E546" s="245"/>
      <c r="F546" s="246"/>
      <c r="G546" s="142"/>
      <c r="H546" s="142"/>
      <c r="I546" s="142"/>
      <c r="J546" s="142"/>
      <c r="K546" s="142"/>
    </row>
    <row r="547" spans="1:11" s="159" customFormat="1" ht="15.75">
      <c r="A547" s="244"/>
      <c r="B547" s="3"/>
      <c r="C547" s="2"/>
      <c r="D547" s="2"/>
      <c r="E547" s="245"/>
      <c r="F547" s="246"/>
      <c r="G547" s="142"/>
      <c r="H547" s="142"/>
      <c r="I547" s="142"/>
      <c r="J547" s="142"/>
      <c r="K547" s="142"/>
    </row>
    <row r="548" spans="1:11" s="159" customFormat="1" ht="15.75">
      <c r="A548" s="244"/>
      <c r="B548" s="3"/>
      <c r="C548" s="2"/>
      <c r="D548" s="2"/>
      <c r="E548" s="245"/>
      <c r="F548" s="246"/>
      <c r="G548" s="142"/>
      <c r="H548" s="142"/>
      <c r="I548" s="142"/>
      <c r="J548" s="142"/>
      <c r="K548" s="142"/>
    </row>
    <row r="549" spans="1:6" s="159" customFormat="1" ht="15.75">
      <c r="A549" s="244"/>
      <c r="B549" s="3"/>
      <c r="C549" s="2"/>
      <c r="D549" s="2"/>
      <c r="E549" s="245"/>
      <c r="F549" s="246"/>
    </row>
    <row r="550" spans="1:12" s="68" customFormat="1" ht="15.75">
      <c r="A550" s="244"/>
      <c r="B550" s="3"/>
      <c r="C550" s="2"/>
      <c r="D550" s="2"/>
      <c r="E550" s="245"/>
      <c r="F550" s="246"/>
      <c r="G550" s="159"/>
      <c r="H550" s="159"/>
      <c r="I550" s="159"/>
      <c r="J550" s="159"/>
      <c r="K550" s="159"/>
      <c r="L550" s="159"/>
    </row>
    <row r="551" spans="1:12" s="68" customFormat="1" ht="15.75">
      <c r="A551" s="244"/>
      <c r="B551" s="3"/>
      <c r="C551" s="2"/>
      <c r="D551" s="2"/>
      <c r="E551" s="245"/>
      <c r="F551" s="246"/>
      <c r="G551" s="159"/>
      <c r="H551" s="159"/>
      <c r="I551" s="159"/>
      <c r="J551" s="159"/>
      <c r="K551" s="159"/>
      <c r="L551" s="159"/>
    </row>
    <row r="552" spans="1:12" s="68" customFormat="1" ht="15.75">
      <c r="A552" s="244"/>
      <c r="B552" s="3"/>
      <c r="C552" s="2"/>
      <c r="D552" s="2"/>
      <c r="E552" s="245"/>
      <c r="F552" s="246"/>
      <c r="G552" s="159"/>
      <c r="H552" s="159"/>
      <c r="I552" s="159"/>
      <c r="J552" s="159"/>
      <c r="K552" s="159"/>
      <c r="L552" s="159"/>
    </row>
    <row r="553" spans="1:12" s="68" customFormat="1" ht="15.75">
      <c r="A553" s="244"/>
      <c r="B553" s="3"/>
      <c r="C553" s="2"/>
      <c r="D553" s="2"/>
      <c r="E553" s="245"/>
      <c r="F553" s="246"/>
      <c r="G553" s="159"/>
      <c r="H553" s="159"/>
      <c r="I553" s="159"/>
      <c r="J553" s="159"/>
      <c r="K553" s="159"/>
      <c r="L553" s="159"/>
    </row>
    <row r="554" spans="1:12" s="68" customFormat="1" ht="15.75">
      <c r="A554" s="244"/>
      <c r="B554" s="3"/>
      <c r="C554" s="2"/>
      <c r="D554" s="2"/>
      <c r="E554" s="245"/>
      <c r="F554" s="246"/>
      <c r="G554" s="159"/>
      <c r="H554" s="159"/>
      <c r="I554" s="159"/>
      <c r="J554" s="159"/>
      <c r="K554" s="159"/>
      <c r="L554" s="159"/>
    </row>
    <row r="555" spans="1:12" s="68" customFormat="1" ht="15.75">
      <c r="A555" s="244"/>
      <c r="B555" s="3"/>
      <c r="C555" s="2"/>
      <c r="D555" s="2"/>
      <c r="E555" s="245"/>
      <c r="F555" s="246"/>
      <c r="G555" s="159"/>
      <c r="H555" s="159"/>
      <c r="I555" s="159"/>
      <c r="J555" s="159"/>
      <c r="K555" s="159"/>
      <c r="L555" s="159"/>
    </row>
    <row r="556" spans="1:12" s="68" customFormat="1" ht="15.75">
      <c r="A556" s="244"/>
      <c r="B556" s="3"/>
      <c r="C556" s="2"/>
      <c r="D556" s="2"/>
      <c r="E556" s="245"/>
      <c r="F556" s="246"/>
      <c r="G556" s="159"/>
      <c r="H556" s="159"/>
      <c r="I556" s="159"/>
      <c r="J556" s="159"/>
      <c r="K556" s="159"/>
      <c r="L556" s="159"/>
    </row>
    <row r="557" spans="1:12" s="68" customFormat="1" ht="15.75">
      <c r="A557" s="244"/>
      <c r="B557" s="3"/>
      <c r="C557" s="2"/>
      <c r="D557" s="2"/>
      <c r="E557" s="245"/>
      <c r="F557" s="246"/>
      <c r="G557" s="159"/>
      <c r="H557" s="159"/>
      <c r="I557" s="159"/>
      <c r="J557" s="159"/>
      <c r="K557" s="159"/>
      <c r="L557" s="159"/>
    </row>
    <row r="558" spans="1:12" s="68" customFormat="1" ht="15.75">
      <c r="A558" s="244"/>
      <c r="B558" s="3"/>
      <c r="C558" s="2"/>
      <c r="D558" s="2"/>
      <c r="E558" s="245"/>
      <c r="F558" s="246"/>
      <c r="G558" s="159"/>
      <c r="H558" s="159"/>
      <c r="I558" s="159"/>
      <c r="J558" s="159"/>
      <c r="K558" s="159"/>
      <c r="L558" s="159"/>
    </row>
    <row r="559" spans="1:12" s="68" customFormat="1" ht="15.75">
      <c r="A559" s="244"/>
      <c r="B559" s="3"/>
      <c r="C559" s="2"/>
      <c r="D559" s="2"/>
      <c r="E559" s="245"/>
      <c r="F559" s="246"/>
      <c r="G559" s="159"/>
      <c r="H559" s="159"/>
      <c r="I559" s="159"/>
      <c r="J559" s="159"/>
      <c r="K559" s="159"/>
      <c r="L559" s="159"/>
    </row>
    <row r="560" spans="1:12" s="68" customFormat="1" ht="15.75">
      <c r="A560" s="244"/>
      <c r="B560" s="3"/>
      <c r="C560" s="2"/>
      <c r="D560" s="2"/>
      <c r="E560" s="245"/>
      <c r="F560" s="246"/>
      <c r="G560" s="159"/>
      <c r="H560" s="159"/>
      <c r="I560" s="159"/>
      <c r="J560" s="159"/>
      <c r="K560" s="159"/>
      <c r="L560" s="159"/>
    </row>
    <row r="561" spans="1:12" s="68" customFormat="1" ht="15.75">
      <c r="A561" s="244"/>
      <c r="B561" s="3"/>
      <c r="C561" s="2"/>
      <c r="D561" s="2"/>
      <c r="E561" s="245"/>
      <c r="F561" s="246"/>
      <c r="G561" s="159"/>
      <c r="H561" s="159"/>
      <c r="I561" s="159"/>
      <c r="J561" s="159"/>
      <c r="K561" s="159"/>
      <c r="L561" s="159"/>
    </row>
    <row r="562" spans="1:12" s="68" customFormat="1" ht="15.75">
      <c r="A562" s="244"/>
      <c r="B562" s="3"/>
      <c r="C562" s="2"/>
      <c r="D562" s="2"/>
      <c r="E562" s="245"/>
      <c r="F562" s="246"/>
      <c r="G562" s="159"/>
      <c r="H562" s="159"/>
      <c r="I562" s="159"/>
      <c r="J562" s="159"/>
      <c r="K562" s="159"/>
      <c r="L562" s="159"/>
    </row>
    <row r="563" spans="1:12" s="68" customFormat="1" ht="15.75">
      <c r="A563" s="244"/>
      <c r="B563" s="3"/>
      <c r="C563" s="2"/>
      <c r="D563" s="2"/>
      <c r="E563" s="245"/>
      <c r="F563" s="246"/>
      <c r="G563" s="159"/>
      <c r="H563" s="159"/>
      <c r="I563" s="159"/>
      <c r="J563" s="159"/>
      <c r="K563" s="159"/>
      <c r="L563" s="159"/>
    </row>
    <row r="564" spans="1:12" s="68" customFormat="1" ht="15.75">
      <c r="A564" s="244"/>
      <c r="B564" s="3"/>
      <c r="C564" s="2"/>
      <c r="D564" s="2"/>
      <c r="E564" s="245"/>
      <c r="F564" s="246"/>
      <c r="G564" s="159"/>
      <c r="H564" s="159"/>
      <c r="I564" s="159"/>
      <c r="J564" s="159"/>
      <c r="K564" s="159"/>
      <c r="L564" s="159"/>
    </row>
    <row r="565" spans="1:12" s="68" customFormat="1" ht="15.75">
      <c r="A565" s="244"/>
      <c r="B565" s="3"/>
      <c r="C565" s="2"/>
      <c r="D565" s="2"/>
      <c r="E565" s="245"/>
      <c r="F565" s="246"/>
      <c r="G565" s="159"/>
      <c r="H565" s="159"/>
      <c r="I565" s="159"/>
      <c r="J565" s="159"/>
      <c r="K565" s="159"/>
      <c r="L565" s="159"/>
    </row>
    <row r="566" spans="1:12" s="68" customFormat="1" ht="15.75">
      <c r="A566" s="244"/>
      <c r="B566" s="3"/>
      <c r="C566" s="2"/>
      <c r="D566" s="2"/>
      <c r="E566" s="245"/>
      <c r="F566" s="246"/>
      <c r="G566" s="159"/>
      <c r="H566" s="159"/>
      <c r="I566" s="159"/>
      <c r="J566" s="159"/>
      <c r="K566" s="159"/>
      <c r="L566" s="159"/>
    </row>
    <row r="567" spans="1:12" s="68" customFormat="1" ht="15.75">
      <c r="A567" s="244"/>
      <c r="B567" s="3"/>
      <c r="C567" s="2"/>
      <c r="D567" s="2"/>
      <c r="E567" s="245"/>
      <c r="F567" s="246"/>
      <c r="G567" s="159"/>
      <c r="H567" s="159"/>
      <c r="I567" s="159"/>
      <c r="J567" s="159"/>
      <c r="K567" s="159"/>
      <c r="L567" s="159"/>
    </row>
    <row r="568" spans="1:12" s="68" customFormat="1" ht="15.75">
      <c r="A568" s="244"/>
      <c r="B568" s="3"/>
      <c r="C568" s="2"/>
      <c r="D568" s="2"/>
      <c r="E568" s="245"/>
      <c r="F568" s="246"/>
      <c r="G568" s="159"/>
      <c r="H568" s="159"/>
      <c r="I568" s="159"/>
      <c r="J568" s="159"/>
      <c r="K568" s="159"/>
      <c r="L568" s="159"/>
    </row>
    <row r="569" spans="1:12" s="68" customFormat="1" ht="15.75">
      <c r="A569" s="244"/>
      <c r="B569" s="3"/>
      <c r="C569" s="2"/>
      <c r="D569" s="2"/>
      <c r="E569" s="245"/>
      <c r="F569" s="246"/>
      <c r="G569" s="159"/>
      <c r="H569" s="159"/>
      <c r="I569" s="159"/>
      <c r="J569" s="159"/>
      <c r="K569" s="159"/>
      <c r="L569" s="159"/>
    </row>
    <row r="570" spans="1:12" s="68" customFormat="1" ht="15.75">
      <c r="A570" s="244"/>
      <c r="B570" s="3"/>
      <c r="C570" s="2"/>
      <c r="D570" s="2"/>
      <c r="E570" s="245"/>
      <c r="F570" s="246"/>
      <c r="G570" s="159"/>
      <c r="H570" s="159"/>
      <c r="I570" s="159"/>
      <c r="J570" s="159"/>
      <c r="K570" s="159"/>
      <c r="L570" s="159"/>
    </row>
    <row r="571" spans="1:12" s="68" customFormat="1" ht="15.75">
      <c r="A571" s="244"/>
      <c r="B571" s="3"/>
      <c r="C571" s="2"/>
      <c r="D571" s="2"/>
      <c r="E571" s="245"/>
      <c r="F571" s="246"/>
      <c r="G571" s="159"/>
      <c r="H571" s="159"/>
      <c r="I571" s="159"/>
      <c r="J571" s="159"/>
      <c r="K571" s="159"/>
      <c r="L571" s="159"/>
    </row>
    <row r="572" spans="1:12" s="68" customFormat="1" ht="15.75">
      <c r="A572" s="244"/>
      <c r="B572" s="3"/>
      <c r="C572" s="2"/>
      <c r="D572" s="2"/>
      <c r="E572" s="245"/>
      <c r="F572" s="246"/>
      <c r="G572" s="159"/>
      <c r="H572" s="159"/>
      <c r="I572" s="159"/>
      <c r="J572" s="159"/>
      <c r="K572" s="159"/>
      <c r="L572" s="159"/>
    </row>
    <row r="573" spans="1:12" s="68" customFormat="1" ht="15.75">
      <c r="A573" s="244"/>
      <c r="B573" s="3"/>
      <c r="C573" s="2"/>
      <c r="D573" s="2"/>
      <c r="E573" s="245"/>
      <c r="F573" s="246"/>
      <c r="G573" s="159"/>
      <c r="H573" s="159"/>
      <c r="I573" s="159"/>
      <c r="J573" s="159"/>
      <c r="K573" s="159"/>
      <c r="L573" s="159"/>
    </row>
    <row r="574" spans="1:12" s="68" customFormat="1" ht="15.75">
      <c r="A574" s="244"/>
      <c r="B574" s="3"/>
      <c r="C574" s="2"/>
      <c r="D574" s="2"/>
      <c r="E574" s="245"/>
      <c r="F574" s="246"/>
      <c r="G574" s="159"/>
      <c r="H574" s="159"/>
      <c r="I574" s="159"/>
      <c r="J574" s="159"/>
      <c r="K574" s="159"/>
      <c r="L574" s="159"/>
    </row>
    <row r="575" spans="1:12" s="68" customFormat="1" ht="15.75">
      <c r="A575" s="244"/>
      <c r="B575" s="3"/>
      <c r="C575" s="2"/>
      <c r="D575" s="2"/>
      <c r="E575" s="245"/>
      <c r="F575" s="246"/>
      <c r="G575" s="159"/>
      <c r="H575" s="159"/>
      <c r="I575" s="159"/>
      <c r="J575" s="159"/>
      <c r="K575" s="159"/>
      <c r="L575" s="159"/>
    </row>
    <row r="576" spans="1:12" s="68" customFormat="1" ht="15.75">
      <c r="A576" s="244"/>
      <c r="B576" s="3"/>
      <c r="C576" s="2"/>
      <c r="D576" s="2"/>
      <c r="E576" s="245"/>
      <c r="F576" s="246"/>
      <c r="G576" s="159"/>
      <c r="H576" s="159"/>
      <c r="I576" s="159"/>
      <c r="J576" s="159"/>
      <c r="K576" s="159"/>
      <c r="L576" s="159"/>
    </row>
    <row r="577" spans="1:12" s="68" customFormat="1" ht="15.75">
      <c r="A577" s="244"/>
      <c r="B577" s="3"/>
      <c r="C577" s="2"/>
      <c r="D577" s="2"/>
      <c r="E577" s="245"/>
      <c r="F577" s="246"/>
      <c r="G577" s="159"/>
      <c r="H577" s="159"/>
      <c r="I577" s="159"/>
      <c r="J577" s="159"/>
      <c r="K577" s="159"/>
      <c r="L577" s="159"/>
    </row>
    <row r="578" spans="1:12" s="68" customFormat="1" ht="15.75">
      <c r="A578" s="244"/>
      <c r="B578" s="3"/>
      <c r="C578" s="2"/>
      <c r="D578" s="2"/>
      <c r="E578" s="245"/>
      <c r="F578" s="246"/>
      <c r="G578" s="159"/>
      <c r="H578" s="159"/>
      <c r="I578" s="159"/>
      <c r="J578" s="159"/>
      <c r="K578" s="159"/>
      <c r="L578" s="159"/>
    </row>
    <row r="579" spans="1:12" s="68" customFormat="1" ht="15.75">
      <c r="A579" s="244"/>
      <c r="B579" s="3"/>
      <c r="C579" s="2"/>
      <c r="D579" s="2"/>
      <c r="E579" s="245"/>
      <c r="F579" s="246"/>
      <c r="G579" s="159"/>
      <c r="H579" s="159"/>
      <c r="I579" s="159"/>
      <c r="J579" s="159"/>
      <c r="K579" s="159"/>
      <c r="L579" s="159"/>
    </row>
    <row r="580" spans="1:12" s="68" customFormat="1" ht="15.75">
      <c r="A580" s="244"/>
      <c r="B580" s="3"/>
      <c r="C580" s="2"/>
      <c r="D580" s="2"/>
      <c r="E580" s="245"/>
      <c r="F580" s="246"/>
      <c r="G580" s="159"/>
      <c r="H580" s="159"/>
      <c r="I580" s="159"/>
      <c r="J580" s="159"/>
      <c r="K580" s="159"/>
      <c r="L580" s="159"/>
    </row>
    <row r="581" spans="1:12" s="68" customFormat="1" ht="15.75">
      <c r="A581" s="244"/>
      <c r="B581" s="3"/>
      <c r="C581" s="2"/>
      <c r="D581" s="2"/>
      <c r="E581" s="245"/>
      <c r="F581" s="246"/>
      <c r="G581" s="159"/>
      <c r="H581" s="159"/>
      <c r="I581" s="159"/>
      <c r="J581" s="159"/>
      <c r="K581" s="159"/>
      <c r="L581" s="159"/>
    </row>
    <row r="582" spans="1:12" s="68" customFormat="1" ht="15.75">
      <c r="A582" s="244"/>
      <c r="B582" s="3"/>
      <c r="C582" s="2"/>
      <c r="D582" s="2"/>
      <c r="E582" s="245"/>
      <c r="F582" s="246"/>
      <c r="G582" s="159"/>
      <c r="H582" s="159"/>
      <c r="I582" s="159"/>
      <c r="J582" s="159"/>
      <c r="K582" s="159"/>
      <c r="L582" s="159"/>
    </row>
    <row r="583" spans="1:12" s="68" customFormat="1" ht="15.75">
      <c r="A583" s="244"/>
      <c r="B583" s="3"/>
      <c r="C583" s="2"/>
      <c r="D583" s="2"/>
      <c r="E583" s="245"/>
      <c r="F583" s="246"/>
      <c r="G583" s="159"/>
      <c r="H583" s="159"/>
      <c r="I583" s="159"/>
      <c r="J583" s="159"/>
      <c r="K583" s="159"/>
      <c r="L583" s="159"/>
    </row>
    <row r="584" spans="1:12" s="68" customFormat="1" ht="15.75">
      <c r="A584" s="244"/>
      <c r="B584" s="3"/>
      <c r="C584" s="2"/>
      <c r="D584" s="2"/>
      <c r="E584" s="245"/>
      <c r="F584" s="246"/>
      <c r="G584" s="159"/>
      <c r="H584" s="159"/>
      <c r="I584" s="159"/>
      <c r="J584" s="159"/>
      <c r="K584" s="159"/>
      <c r="L584" s="159"/>
    </row>
    <row r="585" spans="1:12" s="68" customFormat="1" ht="15.75">
      <c r="A585" s="244"/>
      <c r="B585" s="3"/>
      <c r="C585" s="2"/>
      <c r="D585" s="2"/>
      <c r="E585" s="245"/>
      <c r="F585" s="246"/>
      <c r="G585" s="159"/>
      <c r="H585" s="159"/>
      <c r="I585" s="159"/>
      <c r="J585" s="159"/>
      <c r="K585" s="159"/>
      <c r="L585" s="159"/>
    </row>
    <row r="586" spans="1:12" s="68" customFormat="1" ht="15.75">
      <c r="A586" s="244"/>
      <c r="B586" s="3"/>
      <c r="C586" s="2"/>
      <c r="D586" s="2"/>
      <c r="E586" s="245"/>
      <c r="F586" s="246"/>
      <c r="G586" s="159"/>
      <c r="H586" s="159"/>
      <c r="I586" s="159"/>
      <c r="J586" s="159"/>
      <c r="K586" s="159"/>
      <c r="L586" s="159"/>
    </row>
    <row r="587" spans="1:12" s="68" customFormat="1" ht="15.75">
      <c r="A587" s="244"/>
      <c r="B587" s="3"/>
      <c r="C587" s="2"/>
      <c r="D587" s="2"/>
      <c r="E587" s="245"/>
      <c r="F587" s="246"/>
      <c r="G587" s="159"/>
      <c r="H587" s="159"/>
      <c r="I587" s="159"/>
      <c r="J587" s="159"/>
      <c r="K587" s="159"/>
      <c r="L587" s="159"/>
    </row>
    <row r="588" spans="1:12" s="68" customFormat="1" ht="15.75">
      <c r="A588" s="244"/>
      <c r="B588" s="3"/>
      <c r="C588" s="2"/>
      <c r="D588" s="2"/>
      <c r="E588" s="245"/>
      <c r="F588" s="246"/>
      <c r="G588" s="159"/>
      <c r="H588" s="159"/>
      <c r="I588" s="159"/>
      <c r="J588" s="159"/>
      <c r="K588" s="159"/>
      <c r="L588" s="159"/>
    </row>
    <row r="589" spans="1:12" s="68" customFormat="1" ht="15.75">
      <c r="A589" s="244"/>
      <c r="B589" s="3"/>
      <c r="C589" s="2"/>
      <c r="D589" s="2"/>
      <c r="E589" s="245"/>
      <c r="F589" s="246"/>
      <c r="G589" s="159"/>
      <c r="H589" s="159"/>
      <c r="I589" s="159"/>
      <c r="J589" s="159"/>
      <c r="K589" s="159"/>
      <c r="L589" s="159"/>
    </row>
    <row r="590" spans="1:12" s="68" customFormat="1" ht="15.75">
      <c r="A590" s="244"/>
      <c r="B590" s="2"/>
      <c r="C590" s="2"/>
      <c r="D590" s="2"/>
      <c r="E590" s="245"/>
      <c r="F590" s="246"/>
      <c r="G590" s="159"/>
      <c r="H590" s="159"/>
      <c r="I590" s="159"/>
      <c r="J590" s="159"/>
      <c r="K590" s="159"/>
      <c r="L590" s="159"/>
    </row>
    <row r="591" spans="1:12" s="68" customFormat="1" ht="15.75">
      <c r="A591" s="244"/>
      <c r="B591" s="2"/>
      <c r="C591" s="2"/>
      <c r="D591" s="2"/>
      <c r="E591" s="245"/>
      <c r="F591" s="246"/>
      <c r="G591" s="159"/>
      <c r="H591" s="159"/>
      <c r="I591" s="159"/>
      <c r="J591" s="159"/>
      <c r="K591" s="159"/>
      <c r="L591" s="159"/>
    </row>
    <row r="592" spans="1:12" s="68" customFormat="1" ht="15.75">
      <c r="A592" s="244"/>
      <c r="B592" s="2"/>
      <c r="C592" s="2"/>
      <c r="D592" s="2"/>
      <c r="E592" s="245"/>
      <c r="F592" s="246"/>
      <c r="G592" s="159"/>
      <c r="H592" s="159"/>
      <c r="I592" s="159"/>
      <c r="J592" s="159"/>
      <c r="K592" s="159"/>
      <c r="L592" s="159"/>
    </row>
    <row r="593" spans="1:12" s="68" customFormat="1" ht="15.75">
      <c r="A593" s="244"/>
      <c r="B593" s="2"/>
      <c r="C593" s="2"/>
      <c r="D593" s="2"/>
      <c r="E593" s="245"/>
      <c r="F593" s="246"/>
      <c r="G593" s="159"/>
      <c r="H593" s="159"/>
      <c r="I593" s="159"/>
      <c r="J593" s="159"/>
      <c r="K593" s="159"/>
      <c r="L593" s="159"/>
    </row>
    <row r="594" spans="1:12" s="68" customFormat="1" ht="15.75">
      <c r="A594" s="244"/>
      <c r="B594" s="2"/>
      <c r="C594" s="2"/>
      <c r="D594" s="2"/>
      <c r="E594" s="245"/>
      <c r="F594" s="246"/>
      <c r="G594" s="159"/>
      <c r="H594" s="159"/>
      <c r="I594" s="159"/>
      <c r="J594" s="159"/>
      <c r="K594" s="159"/>
      <c r="L594" s="159"/>
    </row>
    <row r="595" spans="1:12" s="68" customFormat="1" ht="15.75">
      <c r="A595" s="244"/>
      <c r="B595" s="2"/>
      <c r="C595" s="2"/>
      <c r="D595" s="2"/>
      <c r="E595" s="245"/>
      <c r="F595" s="246"/>
      <c r="G595" s="159"/>
      <c r="H595" s="159"/>
      <c r="I595" s="159"/>
      <c r="J595" s="159"/>
      <c r="K595" s="159"/>
      <c r="L595" s="159"/>
    </row>
    <row r="596" spans="1:12" s="68" customFormat="1" ht="15.75">
      <c r="A596" s="244"/>
      <c r="B596" s="2"/>
      <c r="C596" s="2"/>
      <c r="D596" s="2"/>
      <c r="E596" s="245"/>
      <c r="F596" s="246"/>
      <c r="G596" s="159"/>
      <c r="H596" s="159"/>
      <c r="I596" s="159"/>
      <c r="J596" s="159"/>
      <c r="K596" s="159"/>
      <c r="L596" s="159"/>
    </row>
    <row r="597" spans="1:12" s="68" customFormat="1" ht="15.75">
      <c r="A597" s="244"/>
      <c r="B597" s="2"/>
      <c r="C597" s="2"/>
      <c r="D597" s="2"/>
      <c r="E597" s="245"/>
      <c r="F597" s="246"/>
      <c r="G597" s="159"/>
      <c r="H597" s="159"/>
      <c r="I597" s="159"/>
      <c r="J597" s="159"/>
      <c r="K597" s="159"/>
      <c r="L597" s="159"/>
    </row>
    <row r="598" spans="1:12" s="68" customFormat="1" ht="15.75">
      <c r="A598" s="244"/>
      <c r="B598" s="2"/>
      <c r="C598" s="2"/>
      <c r="D598" s="2"/>
      <c r="E598" s="245"/>
      <c r="F598" s="246"/>
      <c r="G598" s="159"/>
      <c r="H598" s="159"/>
      <c r="I598" s="159"/>
      <c r="J598" s="159"/>
      <c r="K598" s="159"/>
      <c r="L598" s="159"/>
    </row>
    <row r="599" spans="1:12" s="68" customFormat="1" ht="15.75">
      <c r="A599" s="244"/>
      <c r="B599" s="2"/>
      <c r="C599" s="2"/>
      <c r="D599" s="2"/>
      <c r="E599" s="245"/>
      <c r="F599" s="246"/>
      <c r="G599" s="159"/>
      <c r="H599" s="159"/>
      <c r="I599" s="159"/>
      <c r="J599" s="159"/>
      <c r="K599" s="159"/>
      <c r="L599" s="159"/>
    </row>
    <row r="600" spans="1:12" s="68" customFormat="1" ht="15.75">
      <c r="A600" s="244"/>
      <c r="B600" s="2"/>
      <c r="C600" s="2"/>
      <c r="D600" s="2"/>
      <c r="E600" s="245"/>
      <c r="F600" s="246"/>
      <c r="G600" s="159"/>
      <c r="H600" s="159"/>
      <c r="I600" s="159"/>
      <c r="J600" s="159"/>
      <c r="K600" s="159"/>
      <c r="L600" s="159"/>
    </row>
    <row r="601" spans="1:12" s="68" customFormat="1" ht="15.75">
      <c r="A601" s="244"/>
      <c r="B601" s="2"/>
      <c r="C601" s="2"/>
      <c r="D601" s="2"/>
      <c r="E601" s="245"/>
      <c r="F601" s="246"/>
      <c r="G601" s="159"/>
      <c r="H601" s="159"/>
      <c r="I601" s="159"/>
      <c r="J601" s="159"/>
      <c r="K601" s="159"/>
      <c r="L601" s="159"/>
    </row>
    <row r="602" spans="1:12" s="68" customFormat="1" ht="15.75">
      <c r="A602" s="244"/>
      <c r="B602" s="2"/>
      <c r="C602" s="2"/>
      <c r="D602" s="2"/>
      <c r="E602" s="245"/>
      <c r="F602" s="246"/>
      <c r="G602" s="159"/>
      <c r="H602" s="159"/>
      <c r="I602" s="159"/>
      <c r="J602" s="159"/>
      <c r="K602" s="159"/>
      <c r="L602" s="159"/>
    </row>
    <row r="603" spans="1:12" s="68" customFormat="1" ht="15.75">
      <c r="A603" s="244"/>
      <c r="B603" s="2"/>
      <c r="C603" s="2"/>
      <c r="D603" s="2"/>
      <c r="E603" s="245"/>
      <c r="F603" s="246"/>
      <c r="G603" s="159"/>
      <c r="H603" s="159"/>
      <c r="I603" s="159"/>
      <c r="J603" s="159"/>
      <c r="K603" s="159"/>
      <c r="L603" s="159"/>
    </row>
    <row r="604" spans="1:12" s="68" customFormat="1" ht="15.75">
      <c r="A604" s="244"/>
      <c r="B604" s="2"/>
      <c r="C604" s="2"/>
      <c r="D604" s="2"/>
      <c r="E604" s="245"/>
      <c r="F604" s="246"/>
      <c r="G604" s="159"/>
      <c r="H604" s="159"/>
      <c r="I604" s="159"/>
      <c r="J604" s="159"/>
      <c r="K604" s="159"/>
      <c r="L604" s="159"/>
    </row>
    <row r="605" spans="1:12" s="68" customFormat="1" ht="15.75">
      <c r="A605" s="244"/>
      <c r="B605" s="2"/>
      <c r="C605" s="2"/>
      <c r="D605" s="2"/>
      <c r="E605" s="245"/>
      <c r="F605" s="246"/>
      <c r="G605" s="159"/>
      <c r="H605" s="159"/>
      <c r="I605" s="159"/>
      <c r="J605" s="159"/>
      <c r="K605" s="159"/>
      <c r="L605" s="159"/>
    </row>
    <row r="606" spans="1:12" s="68" customFormat="1" ht="15.75">
      <c r="A606" s="244"/>
      <c r="B606" s="2"/>
      <c r="C606" s="2"/>
      <c r="D606" s="2"/>
      <c r="E606" s="245"/>
      <c r="F606" s="246"/>
      <c r="G606" s="159"/>
      <c r="H606" s="159"/>
      <c r="I606" s="159"/>
      <c r="J606" s="159"/>
      <c r="K606" s="159"/>
      <c r="L606" s="159"/>
    </row>
    <row r="607" spans="1:12" s="68" customFormat="1" ht="15.75">
      <c r="A607" s="244"/>
      <c r="B607" s="2"/>
      <c r="C607" s="2"/>
      <c r="D607" s="2"/>
      <c r="E607" s="245"/>
      <c r="F607" s="246"/>
      <c r="G607" s="159"/>
      <c r="H607" s="159"/>
      <c r="I607" s="159"/>
      <c r="J607" s="159"/>
      <c r="K607" s="159"/>
      <c r="L607" s="159"/>
    </row>
    <row r="608" spans="1:12" s="68" customFormat="1" ht="15.75">
      <c r="A608" s="244"/>
      <c r="B608" s="2"/>
      <c r="C608" s="2"/>
      <c r="D608" s="2"/>
      <c r="E608" s="245"/>
      <c r="F608" s="246"/>
      <c r="G608" s="159"/>
      <c r="H608" s="159"/>
      <c r="I608" s="159"/>
      <c r="J608" s="159"/>
      <c r="K608" s="159"/>
      <c r="L608" s="159"/>
    </row>
    <row r="609" spans="1:12" s="68" customFormat="1" ht="15.75">
      <c r="A609" s="244"/>
      <c r="B609" s="2"/>
      <c r="C609" s="2"/>
      <c r="D609" s="2"/>
      <c r="E609" s="245"/>
      <c r="F609" s="246"/>
      <c r="G609" s="159"/>
      <c r="H609" s="159"/>
      <c r="I609" s="159"/>
      <c r="J609" s="159"/>
      <c r="K609" s="159"/>
      <c r="L609" s="159"/>
    </row>
    <row r="610" spans="1:12" s="68" customFormat="1" ht="15.75">
      <c r="A610" s="244"/>
      <c r="B610" s="2"/>
      <c r="C610" s="2"/>
      <c r="D610" s="2"/>
      <c r="E610" s="245"/>
      <c r="F610" s="246"/>
      <c r="G610" s="159"/>
      <c r="H610" s="159"/>
      <c r="I610" s="159"/>
      <c r="J610" s="159"/>
      <c r="K610" s="159"/>
      <c r="L610" s="159"/>
    </row>
    <row r="611" spans="1:12" s="68" customFormat="1" ht="15.75">
      <c r="A611" s="244"/>
      <c r="B611" s="2"/>
      <c r="C611" s="2"/>
      <c r="D611" s="2"/>
      <c r="E611" s="245"/>
      <c r="F611" s="246"/>
      <c r="G611" s="159"/>
      <c r="H611" s="159"/>
      <c r="I611" s="159"/>
      <c r="J611" s="159"/>
      <c r="K611" s="159"/>
      <c r="L611" s="159"/>
    </row>
    <row r="612" spans="1:12" s="68" customFormat="1" ht="15.75">
      <c r="A612" s="244"/>
      <c r="B612" s="2"/>
      <c r="C612" s="2"/>
      <c r="D612" s="2"/>
      <c r="E612" s="245"/>
      <c r="F612" s="246"/>
      <c r="G612" s="159"/>
      <c r="H612" s="159"/>
      <c r="I612" s="159"/>
      <c r="J612" s="159"/>
      <c r="K612" s="159"/>
      <c r="L612" s="159"/>
    </row>
    <row r="613" spans="1:12" s="68" customFormat="1" ht="15.75">
      <c r="A613" s="244"/>
      <c r="B613" s="2"/>
      <c r="C613" s="2"/>
      <c r="D613" s="2"/>
      <c r="E613" s="245"/>
      <c r="F613" s="246"/>
      <c r="G613" s="159"/>
      <c r="H613" s="159"/>
      <c r="I613" s="159"/>
      <c r="J613" s="159"/>
      <c r="K613" s="159"/>
      <c r="L613" s="159"/>
    </row>
    <row r="614" spans="1:12" s="68" customFormat="1" ht="15.75">
      <c r="A614" s="244"/>
      <c r="B614" s="2"/>
      <c r="C614" s="2"/>
      <c r="D614" s="2"/>
      <c r="E614" s="245"/>
      <c r="F614" s="246"/>
      <c r="G614" s="159"/>
      <c r="H614" s="159"/>
      <c r="I614" s="159"/>
      <c r="J614" s="159"/>
      <c r="K614" s="159"/>
      <c r="L614" s="159"/>
    </row>
    <row r="615" spans="1:12" s="68" customFormat="1" ht="15.75">
      <c r="A615" s="244"/>
      <c r="B615" s="2"/>
      <c r="C615" s="2"/>
      <c r="D615" s="2"/>
      <c r="E615" s="245"/>
      <c r="F615" s="246"/>
      <c r="G615" s="159"/>
      <c r="H615" s="159"/>
      <c r="I615" s="159"/>
      <c r="J615" s="159"/>
      <c r="K615" s="159"/>
      <c r="L615" s="159"/>
    </row>
    <row r="616" spans="1:12" s="68" customFormat="1" ht="15.75">
      <c r="A616" s="244"/>
      <c r="B616" s="2"/>
      <c r="C616" s="2"/>
      <c r="D616" s="2"/>
      <c r="E616" s="245"/>
      <c r="F616" s="246"/>
      <c r="G616" s="159"/>
      <c r="H616" s="159"/>
      <c r="I616" s="159"/>
      <c r="J616" s="159"/>
      <c r="K616" s="159"/>
      <c r="L616" s="159"/>
    </row>
    <row r="617" spans="1:12" s="68" customFormat="1" ht="15.75">
      <c r="A617" s="244"/>
      <c r="B617" s="2"/>
      <c r="C617" s="2"/>
      <c r="D617" s="2"/>
      <c r="E617" s="245"/>
      <c r="F617" s="246"/>
      <c r="G617" s="159"/>
      <c r="H617" s="159"/>
      <c r="I617" s="159"/>
      <c r="J617" s="159"/>
      <c r="K617" s="159"/>
      <c r="L617" s="159"/>
    </row>
    <row r="618" spans="1:12" s="68" customFormat="1" ht="15.75">
      <c r="A618" s="244"/>
      <c r="B618" s="2"/>
      <c r="C618" s="2"/>
      <c r="D618" s="2"/>
      <c r="E618" s="245"/>
      <c r="F618" s="246"/>
      <c r="G618" s="159"/>
      <c r="H618" s="159"/>
      <c r="I618" s="159"/>
      <c r="J618" s="159"/>
      <c r="K618" s="159"/>
      <c r="L618" s="159"/>
    </row>
    <row r="619" spans="1:12" s="68" customFormat="1" ht="15.75">
      <c r="A619" s="244"/>
      <c r="B619" s="2"/>
      <c r="C619" s="2"/>
      <c r="D619" s="2"/>
      <c r="E619" s="245"/>
      <c r="F619" s="246"/>
      <c r="G619" s="159"/>
      <c r="H619" s="159"/>
      <c r="I619" s="159"/>
      <c r="J619" s="159"/>
      <c r="K619" s="159"/>
      <c r="L619" s="159"/>
    </row>
    <row r="620" spans="1:12" s="68" customFormat="1" ht="15.75">
      <c r="A620" s="244"/>
      <c r="B620" s="2"/>
      <c r="C620" s="2"/>
      <c r="D620" s="2"/>
      <c r="E620" s="245"/>
      <c r="F620" s="246"/>
      <c r="G620" s="159"/>
      <c r="H620" s="159"/>
      <c r="I620" s="159"/>
      <c r="J620" s="159"/>
      <c r="K620" s="159"/>
      <c r="L620" s="159"/>
    </row>
    <row r="621" spans="1:12" s="68" customFormat="1" ht="15.75">
      <c r="A621" s="244"/>
      <c r="B621" s="2"/>
      <c r="C621" s="2"/>
      <c r="D621" s="2"/>
      <c r="E621" s="245"/>
      <c r="F621" s="246"/>
      <c r="G621" s="159"/>
      <c r="H621" s="159"/>
      <c r="I621" s="159"/>
      <c r="J621" s="159"/>
      <c r="K621" s="159"/>
      <c r="L621" s="159"/>
    </row>
    <row r="622" spans="1:12" s="68" customFormat="1" ht="15.75">
      <c r="A622" s="244"/>
      <c r="B622" s="2"/>
      <c r="C622" s="2"/>
      <c r="D622" s="2"/>
      <c r="E622" s="245"/>
      <c r="F622" s="246"/>
      <c r="G622" s="159"/>
      <c r="H622" s="159"/>
      <c r="I622" s="159"/>
      <c r="J622" s="159"/>
      <c r="K622" s="159"/>
      <c r="L622" s="159"/>
    </row>
    <row r="623" spans="1:12" s="68" customFormat="1" ht="15.75">
      <c r="A623" s="244"/>
      <c r="B623" s="2"/>
      <c r="C623" s="2"/>
      <c r="D623" s="2"/>
      <c r="E623" s="245"/>
      <c r="F623" s="246"/>
      <c r="G623" s="159"/>
      <c r="H623" s="159"/>
      <c r="I623" s="159"/>
      <c r="J623" s="159"/>
      <c r="K623" s="159"/>
      <c r="L623" s="159"/>
    </row>
    <row r="624" spans="1:12" s="68" customFormat="1" ht="15.75">
      <c r="A624" s="244"/>
      <c r="B624" s="2"/>
      <c r="C624" s="2"/>
      <c r="D624" s="2"/>
      <c r="E624" s="245"/>
      <c r="F624" s="246"/>
      <c r="G624" s="159"/>
      <c r="H624" s="159"/>
      <c r="I624" s="159"/>
      <c r="J624" s="159"/>
      <c r="K624" s="159"/>
      <c r="L624" s="159"/>
    </row>
    <row r="625" spans="1:12" s="68" customFormat="1" ht="15.75">
      <c r="A625" s="244"/>
      <c r="B625" s="2"/>
      <c r="C625" s="2"/>
      <c r="D625" s="2"/>
      <c r="E625" s="245"/>
      <c r="F625" s="246"/>
      <c r="G625" s="159"/>
      <c r="H625" s="159"/>
      <c r="I625" s="159"/>
      <c r="J625" s="159"/>
      <c r="K625" s="159"/>
      <c r="L625" s="159"/>
    </row>
    <row r="626" spans="1:12" s="68" customFormat="1" ht="15.75">
      <c r="A626" s="244"/>
      <c r="B626" s="2"/>
      <c r="C626" s="2"/>
      <c r="D626" s="2"/>
      <c r="E626" s="245"/>
      <c r="F626" s="246"/>
      <c r="G626" s="159"/>
      <c r="H626" s="159"/>
      <c r="I626" s="159"/>
      <c r="J626" s="159"/>
      <c r="K626" s="159"/>
      <c r="L626" s="159"/>
    </row>
    <row r="627" spans="1:12" s="68" customFormat="1" ht="15.75">
      <c r="A627" s="244"/>
      <c r="B627" s="2"/>
      <c r="C627" s="2"/>
      <c r="D627" s="2"/>
      <c r="E627" s="245"/>
      <c r="F627" s="246"/>
      <c r="G627" s="159"/>
      <c r="H627" s="159"/>
      <c r="I627" s="159"/>
      <c r="J627" s="159"/>
      <c r="K627" s="159"/>
      <c r="L627" s="159"/>
    </row>
    <row r="628" spans="1:12" s="68" customFormat="1" ht="15.75">
      <c r="A628" s="244"/>
      <c r="B628" s="2"/>
      <c r="C628" s="2"/>
      <c r="D628" s="2"/>
      <c r="E628" s="245"/>
      <c r="F628" s="246"/>
      <c r="G628" s="159"/>
      <c r="H628" s="159"/>
      <c r="I628" s="159"/>
      <c r="J628" s="159"/>
      <c r="K628" s="159"/>
      <c r="L628" s="159"/>
    </row>
    <row r="629" spans="1:12" s="68" customFormat="1" ht="15.75">
      <c r="A629" s="244"/>
      <c r="B629" s="2"/>
      <c r="C629" s="2"/>
      <c r="D629" s="2"/>
      <c r="E629" s="245"/>
      <c r="F629" s="246"/>
      <c r="G629" s="159"/>
      <c r="H629" s="159"/>
      <c r="I629" s="159"/>
      <c r="J629" s="159"/>
      <c r="K629" s="159"/>
      <c r="L629" s="159"/>
    </row>
    <row r="630" spans="1:12" s="68" customFormat="1" ht="15.75">
      <c r="A630" s="244"/>
      <c r="B630" s="2"/>
      <c r="C630" s="2"/>
      <c r="D630" s="2"/>
      <c r="E630" s="245"/>
      <c r="F630" s="246"/>
      <c r="G630" s="159"/>
      <c r="H630" s="159"/>
      <c r="I630" s="159"/>
      <c r="J630" s="159"/>
      <c r="K630" s="159"/>
      <c r="L630" s="159"/>
    </row>
    <row r="631" spans="1:12" s="68" customFormat="1" ht="15.75">
      <c r="A631" s="244"/>
      <c r="B631" s="2"/>
      <c r="C631" s="2"/>
      <c r="D631" s="2"/>
      <c r="E631" s="245"/>
      <c r="F631" s="246"/>
      <c r="G631" s="159"/>
      <c r="H631" s="159"/>
      <c r="I631" s="159"/>
      <c r="J631" s="159"/>
      <c r="K631" s="159"/>
      <c r="L631" s="159"/>
    </row>
    <row r="632" spans="1:12" s="68" customFormat="1" ht="15.75">
      <c r="A632" s="244"/>
      <c r="B632" s="2"/>
      <c r="C632" s="2"/>
      <c r="D632" s="2"/>
      <c r="E632" s="245"/>
      <c r="F632" s="246"/>
      <c r="G632" s="159"/>
      <c r="H632" s="159"/>
      <c r="I632" s="159"/>
      <c r="J632" s="159"/>
      <c r="K632" s="159"/>
      <c r="L632" s="159"/>
    </row>
    <row r="633" spans="1:12" s="68" customFormat="1" ht="15.75">
      <c r="A633" s="244"/>
      <c r="B633" s="2"/>
      <c r="C633" s="2"/>
      <c r="D633" s="2"/>
      <c r="E633" s="245"/>
      <c r="F633" s="246"/>
      <c r="G633" s="159"/>
      <c r="H633" s="159"/>
      <c r="I633" s="159"/>
      <c r="J633" s="159"/>
      <c r="K633" s="159"/>
      <c r="L633" s="159"/>
    </row>
    <row r="634" spans="1:12" s="68" customFormat="1" ht="15.75">
      <c r="A634" s="244"/>
      <c r="B634" s="2"/>
      <c r="C634" s="2"/>
      <c r="D634" s="2"/>
      <c r="E634" s="245"/>
      <c r="F634" s="246"/>
      <c r="G634" s="159"/>
      <c r="H634" s="159"/>
      <c r="I634" s="159"/>
      <c r="J634" s="159"/>
      <c r="K634" s="159"/>
      <c r="L634" s="159"/>
    </row>
    <row r="635" spans="1:12" s="68" customFormat="1" ht="15.75">
      <c r="A635" s="244"/>
      <c r="B635" s="2"/>
      <c r="C635" s="2"/>
      <c r="D635" s="2"/>
      <c r="E635" s="245"/>
      <c r="F635" s="246"/>
      <c r="G635" s="159"/>
      <c r="H635" s="159"/>
      <c r="I635" s="159"/>
      <c r="J635" s="159"/>
      <c r="K635" s="159"/>
      <c r="L635" s="159"/>
    </row>
    <row r="636" spans="1:12" s="68" customFormat="1" ht="15.75">
      <c r="A636" s="244"/>
      <c r="B636" s="2"/>
      <c r="C636" s="2"/>
      <c r="D636" s="2"/>
      <c r="E636" s="245"/>
      <c r="F636" s="246"/>
      <c r="G636" s="159"/>
      <c r="H636" s="159"/>
      <c r="I636" s="159"/>
      <c r="J636" s="159"/>
      <c r="K636" s="159"/>
      <c r="L636" s="159"/>
    </row>
    <row r="637" spans="1:12" s="68" customFormat="1" ht="15.75">
      <c r="A637" s="244"/>
      <c r="B637" s="2"/>
      <c r="C637" s="2"/>
      <c r="D637" s="2"/>
      <c r="E637" s="245"/>
      <c r="F637" s="246"/>
      <c r="G637" s="159"/>
      <c r="H637" s="159"/>
      <c r="I637" s="159"/>
      <c r="J637" s="159"/>
      <c r="K637" s="159"/>
      <c r="L637" s="159"/>
    </row>
    <row r="638" spans="1:12" s="68" customFormat="1" ht="15.75">
      <c r="A638" s="244"/>
      <c r="B638" s="2"/>
      <c r="C638" s="2"/>
      <c r="D638" s="2"/>
      <c r="E638" s="245"/>
      <c r="F638" s="246"/>
      <c r="G638" s="159"/>
      <c r="H638" s="159"/>
      <c r="I638" s="159"/>
      <c r="J638" s="159"/>
      <c r="K638" s="159"/>
      <c r="L638" s="159"/>
    </row>
    <row r="639" spans="1:12" s="68" customFormat="1" ht="15.75">
      <c r="A639" s="244"/>
      <c r="B639" s="2"/>
      <c r="C639" s="2"/>
      <c r="D639" s="2"/>
      <c r="E639" s="245"/>
      <c r="F639" s="246"/>
      <c r="G639" s="159"/>
      <c r="H639" s="159"/>
      <c r="I639" s="159"/>
      <c r="J639" s="159"/>
      <c r="K639" s="159"/>
      <c r="L639" s="159"/>
    </row>
    <row r="640" spans="1:12" s="68" customFormat="1" ht="15.75">
      <c r="A640" s="244"/>
      <c r="B640" s="2"/>
      <c r="C640" s="2"/>
      <c r="D640" s="2"/>
      <c r="E640" s="245"/>
      <c r="F640" s="246"/>
      <c r="G640" s="159"/>
      <c r="H640" s="159"/>
      <c r="I640" s="159"/>
      <c r="J640" s="159"/>
      <c r="K640" s="159"/>
      <c r="L640" s="159"/>
    </row>
    <row r="641" spans="1:12" s="68" customFormat="1" ht="15.75">
      <c r="A641" s="244"/>
      <c r="B641" s="2"/>
      <c r="C641" s="2"/>
      <c r="D641" s="2"/>
      <c r="E641" s="245"/>
      <c r="F641" s="246"/>
      <c r="G641" s="159"/>
      <c r="H641" s="159"/>
      <c r="I641" s="159"/>
      <c r="J641" s="159"/>
      <c r="K641" s="159"/>
      <c r="L641" s="159"/>
    </row>
    <row r="642" spans="1:12" s="68" customFormat="1" ht="15.75">
      <c r="A642" s="244"/>
      <c r="B642" s="2"/>
      <c r="C642" s="2"/>
      <c r="D642" s="2"/>
      <c r="E642" s="245"/>
      <c r="F642" s="246"/>
      <c r="G642" s="159"/>
      <c r="H642" s="159"/>
      <c r="I642" s="159"/>
      <c r="J642" s="159"/>
      <c r="K642" s="159"/>
      <c r="L642" s="159"/>
    </row>
    <row r="643" spans="1:12" s="68" customFormat="1" ht="15.75">
      <c r="A643" s="244"/>
      <c r="B643" s="2"/>
      <c r="C643" s="2"/>
      <c r="D643" s="2"/>
      <c r="E643" s="245"/>
      <c r="F643" s="246"/>
      <c r="G643" s="159"/>
      <c r="H643" s="159"/>
      <c r="I643" s="159"/>
      <c r="J643" s="159"/>
      <c r="K643" s="159"/>
      <c r="L643" s="159"/>
    </row>
    <row r="644" spans="1:12" s="68" customFormat="1" ht="15.75">
      <c r="A644" s="244"/>
      <c r="B644" s="2"/>
      <c r="C644" s="2"/>
      <c r="D644" s="2"/>
      <c r="E644" s="245"/>
      <c r="F644" s="246"/>
      <c r="G644" s="159"/>
      <c r="H644" s="159"/>
      <c r="I644" s="159"/>
      <c r="J644" s="159"/>
      <c r="K644" s="159"/>
      <c r="L644" s="159"/>
    </row>
    <row r="645" spans="1:12" s="68" customFormat="1" ht="15.75">
      <c r="A645" s="244"/>
      <c r="B645" s="2"/>
      <c r="C645" s="2"/>
      <c r="D645" s="2"/>
      <c r="E645" s="245"/>
      <c r="F645" s="246"/>
      <c r="G645" s="159"/>
      <c r="H645" s="159"/>
      <c r="I645" s="159"/>
      <c r="J645" s="159"/>
      <c r="K645" s="159"/>
      <c r="L645" s="159"/>
    </row>
    <row r="646" spans="1:12" s="68" customFormat="1" ht="15.75">
      <c r="A646" s="244"/>
      <c r="B646" s="2"/>
      <c r="C646" s="2"/>
      <c r="D646" s="2"/>
      <c r="E646" s="245"/>
      <c r="F646" s="246"/>
      <c r="G646" s="159"/>
      <c r="H646" s="159"/>
      <c r="I646" s="159"/>
      <c r="J646" s="159"/>
      <c r="K646" s="159"/>
      <c r="L646" s="159"/>
    </row>
  </sheetData>
  <sheetProtection/>
  <mergeCells count="12">
    <mergeCell ref="A1:F1"/>
    <mergeCell ref="A2:F2"/>
    <mergeCell ref="A3:F3"/>
    <mergeCell ref="D147:D148"/>
    <mergeCell ref="D154:D157"/>
    <mergeCell ref="D264:D265"/>
    <mergeCell ref="D268:D269"/>
    <mergeCell ref="D275:D277"/>
    <mergeCell ref="D290:D291"/>
    <mergeCell ref="D355:D356"/>
    <mergeCell ref="D385:D386"/>
    <mergeCell ref="D492:D493"/>
  </mergeCells>
  <printOptions/>
  <pageMargins left="0" right="0" top="0.5118110236220472" bottom="0.3937007874015748" header="0.5905511811023623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ZrGrgic</dc:creator>
  <cp:keywords/>
  <dc:description/>
  <cp:lastModifiedBy>Iva Rasic</cp:lastModifiedBy>
  <cp:lastPrinted>2012-10-22T16:13:23Z</cp:lastPrinted>
  <dcterms:created xsi:type="dcterms:W3CDTF">2008-02-21T13:09:32Z</dcterms:created>
  <dcterms:modified xsi:type="dcterms:W3CDTF">2013-02-28T12:33:03Z</dcterms:modified>
  <cp:category/>
  <cp:version/>
  <cp:contentType/>
  <cp:contentStatus/>
</cp:coreProperties>
</file>